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cechova.marcela" reservationPassword="0"/>
  <workbookPr/>
  <bookViews>
    <workbookView xWindow="240" yWindow="120" windowWidth="14940" windowHeight="9225" activeTab="0"/>
  </bookViews>
  <sheets>
    <sheet name="SO 000_Ostatní" sheetId="1" r:id="rId1"/>
    <sheet name="SO 000_Vedlejší" sheetId="2" r:id="rId2"/>
    <sheet name="SO 001" sheetId="3" r:id="rId3"/>
    <sheet name="SO 101" sheetId="4" r:id="rId4"/>
    <sheet name="SO 102" sheetId="5" r:id="rId5"/>
    <sheet name="SO 181" sheetId="6" r:id="rId6"/>
    <sheet name="SO 201" sheetId="7" r:id="rId7"/>
  </sheets>
  <definedNames/>
  <calcPr/>
  <webPublishing/>
</workbook>
</file>

<file path=xl/sharedStrings.xml><?xml version="1.0" encoding="utf-8"?>
<sst xmlns="http://schemas.openxmlformats.org/spreadsheetml/2006/main" count="2751" uniqueCount="738">
  <si>
    <t>ASPE10</t>
  </si>
  <si>
    <t>S</t>
  </si>
  <si>
    <t>Soupis prací objektu</t>
  </si>
  <si>
    <t xml:space="preserve">Stavba: </t>
  </si>
  <si>
    <t>2217</t>
  </si>
  <si>
    <t>III/39615 Brod nad Dyjí, most ev.č. 39615-1</t>
  </si>
  <si>
    <t>O</t>
  </si>
  <si>
    <t>Objekt:</t>
  </si>
  <si>
    <t>SO 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</si>
  <si>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</si>
  <si>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</si>
  <si>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</si>
  <si>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</si>
  <si>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</si>
  <si>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</si>
  <si>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</si>
  <si>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</si>
  <si>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</si>
  <si>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</si>
  <si>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</si>
  <si>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</si>
  <si>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</si>
  <si>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</si>
  <si>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</si>
  <si>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</si>
  <si>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</si>
  <si>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</si>
  <si>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</si>
  <si>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</si>
  <si>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</si>
  <si>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</si>
  <si>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</si>
  <si>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</si>
  <si>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</si>
  <si>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</si>
  <si>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</si>
  <si>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</si>
  <si>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</si>
  <si>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</si>
  <si>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</si>
  <si>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</si>
  <si>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</si>
  <si>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</si>
  <si>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</si>
  <si>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</si>
  <si>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VV</t>
  </si>
  <si>
    <t>TS</t>
  </si>
  <si>
    <t>zahrnuje veškeré náklady spojené s objednatelem požadovanými pracemi</t>
  </si>
  <si>
    <t>02943</t>
  </si>
  <si>
    <t>OSTATNÍ POŽADAVKY - VYPRACOVÁNÍ RDS</t>
  </si>
  <si>
    <t>Realizační dokumentace stavby (dále jen RDS) - popsáno v obchodních podmínkách</t>
  </si>
  <si>
    <t>02944</t>
  </si>
  <si>
    <t>OSTAT POŽADAVKY - DOKUMENTACE SKUTEČ PROVEDENÍ V DIGIT FORMĚ</t>
  </si>
  <si>
    <t>Dokumentace skutečného provedení stavby (dále jen DSPS) - popsáno v obchodních podmínkách</t>
  </si>
  <si>
    <t>02945</t>
  </si>
  <si>
    <t>OSTAT POŽADAVKY - GEOMETRICKÝ PLÁN</t>
  </si>
  <si>
    <t>Geometrické plány - popsáno v obchodních podmínkách</t>
  </si>
  <si>
    <t>položka zahrnuje: 
- přípravu podkladů, podání žádosti na katastrální úřad 
- polní práce spojené s vyhotovením geometrického plánu 
- výpočetní a grafické kancelářské práce 
- úřední ověření výsledného geometrického plánu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</si>
  <si>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</si>
  <si>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</si>
  <si>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</si>
  <si>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</si>
  <si>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</si>
  <si>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00001</t>
  </si>
  <si>
    <t>R</t>
  </si>
  <si>
    <t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</si>
  <si>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</si>
  <si>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</si>
  <si>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</si>
  <si>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</si>
  <si>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</si>
  <si>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</si>
  <si>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</si>
  <si>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</si>
  <si>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00008</t>
  </si>
  <si>
    <t>Zajištění přístupů a příjezdů k sousedním nemovitostem  - popsáno v obchodních podmínkách, v zákoně č. 13/1997 Sb., a vyhlášce č. 104/1997</t>
  </si>
  <si>
    <t>7</t>
  </si>
  <si>
    <t>00010</t>
  </si>
  <si>
    <t>Hlavní prohlídka mostu prováděná při uvedení stavby do provozu - popsáno v obchodních podmínkách</t>
  </si>
  <si>
    <t>vč. vložení do BMS</t>
  </si>
  <si>
    <t>8</t>
  </si>
  <si>
    <t>00012</t>
  </si>
  <si>
    <t>Mostní listy - popsáno v projektové dokumentaci</t>
  </si>
  <si>
    <t>00014</t>
  </si>
  <si>
    <t>Zajištění provedení a výstupů veškerých zkoušek a revizí - popsáno v obchodních podmínkách, technických podmínkách a normách ČSN</t>
  </si>
  <si>
    <t>00015</t>
  </si>
  <si>
    <t>Bezpečnostní opatření - popsáno v projektové dokumentaci</t>
  </si>
  <si>
    <t>11</t>
  </si>
  <si>
    <t>00017</t>
  </si>
  <si>
    <t>Havarijní, povodňový plán - popsáno v projektové dokumentaci a ve vyhl. č. 24/2011 Sb.</t>
  </si>
  <si>
    <t>12</t>
  </si>
  <si>
    <t>00018</t>
  </si>
  <si>
    <t>Návrh technologického postupu prací - popsáno v obchodních podmínkách</t>
  </si>
  <si>
    <t>13</t>
  </si>
  <si>
    <t>02851</t>
  </si>
  <si>
    <t>PRUZKUMNÉ PRÁCE DIAGNOSTIKY KONSTRUKCÍ NA POVRCHU</t>
  </si>
  <si>
    <t>Zaměření a kontrola původních části podpěr po demolici mostu.</t>
  </si>
  <si>
    <t>SO 001</t>
  </si>
  <si>
    <t>Demolice mostu</t>
  </si>
  <si>
    <t>014132</t>
  </si>
  <si>
    <t>POPLATKY ZA SKLÁDKU TYP S-NO (NEBEZPEČNÝ ODPAD)</t>
  </si>
  <si>
    <t>T</t>
  </si>
  <si>
    <t>pol. 97817, mastixová suť z izolace mostovky - 2,4t/m2: 745,88*0,011*2,4=19,691 [A]</t>
  </si>
  <si>
    <t>zahrnuje veškeré poplatky provozovateli skládky související s uložením odpadu na skládce.</t>
  </si>
  <si>
    <t>014102</t>
  </si>
  <si>
    <t>POPLATKY ZA SKLÁDKU</t>
  </si>
  <si>
    <t>pol. 11333R, asfaltová suť z ochrany izolace mostovky - 2,4t/m3: 22,376*2,4=53,702 [A] 
pol. 11313R, suť z litého asfalu povrchu chodníků - 2,4t/m3: 6,173*2,4=14,815 [B] 
Celkové množství 68.517000=68,517 [C]</t>
  </si>
  <si>
    <t>pol. 97816R, z vyrovnávací vrstvy mostovky - 2,3t/m3: 52,39*2,3=120,497 [A]</t>
  </si>
  <si>
    <t>pol. 96611R, z mostních nosníků - 2,5t/m3:  292,32*2,5=730,800 [A] 
pol. 96616R, ze železobetonových konstrukcí - 2,5t/m3:  409,133*2,5=1 022,833 [B] 
Celkové množství 1753.633000=1 753,633 [C]</t>
  </si>
  <si>
    <t>pol. 96614R, z vyzdívky dutin mezi nosníky - 1,8t/m3: 6,272*1,8=11,290 [A]</t>
  </si>
  <si>
    <t>pol. 17120, vytěžená zemina *2,0t/m3: 2995,704*2,0-10,0*2,0"nebezpečný opdpad"=5 971,408 [A] 
pol. 11329R, suť ze zádlažby kolem mostu a skluzů - 2,6t/m3: 13,2*2,6=34,320 [B] 
Celkové množství 6005.728000=6 005,728 [C]</t>
  </si>
  <si>
    <t>POPLATKY ZA SKLÁDKU TYP S-NO (NEBEZPECNÝ ODPAD)</t>
  </si>
  <si>
    <t>kontaminovaná zemina z výkopů za opěrami - 2,0t/m3: 10,0*2,0=20,000 [A]</t>
  </si>
  <si>
    <t>02750</t>
  </si>
  <si>
    <t>POMOC PRÁCE ZRÍZ NEBO ZAJIŠT LEŠENÍ - PONTONY</t>
  </si>
  <si>
    <t>Pronájem, dovoz, osazení, kotvení, odvoz pontonů.</t>
  </si>
  <si>
    <t>pontony na hladině - výkres 2.i SO 201: 1=1,000 [A]</t>
  </si>
  <si>
    <t>zahrnuje veškeré náklady spojené s objednatelem požadovanými zarízeními</t>
  </si>
  <si>
    <t>Zemní práce</t>
  </si>
  <si>
    <t>11120</t>
  </si>
  <si>
    <t>ODSTRANENÍ KROVIN</t>
  </si>
  <si>
    <t>M2</t>
  </si>
  <si>
    <t>Odvozná vzdálenost a likvidace dřeva štěpkováním v režii zhotovitele.</t>
  </si>
  <si>
    <t>odstranení krovin a stromu do prumeru 100 mm  
doprava drevin bez ohledu na vzdálenost  
spálení na hromadách nebo štepkování</t>
  </si>
  <si>
    <t>11202</t>
  </si>
  <si>
    <t>KÁCENÍ STROMU D KMENE DO 0,9M S ODSTRANENÍM PAREZU</t>
  </si>
  <si>
    <t>KUS</t>
  </si>
  <si>
    <t>Likvidace dřeva štěpkováním v režii zhotovitele vč. odvozu.</t>
  </si>
  <si>
    <t>výkres C.2: 4=4,000 [A]</t>
  </si>
  <si>
    <t>Kácení stromu se merí v [ks] poražených stromu (prumer stromu se merí ve výšce 1,3m nad terénem) a zahrnuje zejména:  
- poražení stromu a osekání vetví  
- spálení vetví na hromadách nebo štepkování  
- dopravu a uložení kmenu, prípadné další práce s nimi dle pokynu zadávací dokumentace  
Odstranení parezu se merí v [ks] vytrhaných nebo vykopaných parezu a zahrnuje zejména:  
- vytrhání nebo vykopání parezu  
- veškeré zemní práce spojené s odstranením parezu  
- dopravu a uložení parezu, prípadne další práce s nimi dle pokynu zadávací dokumentace  
- zásyp jam po parezech</t>
  </si>
  <si>
    <t>11204</t>
  </si>
  <si>
    <t>KÁCENÍ STROMU D KMENE DO 0,3M S ODSTRANENÍM PAREZU</t>
  </si>
  <si>
    <t>výkres C.2: 2=2,000 [A]</t>
  </si>
  <si>
    <t>11313</t>
  </si>
  <si>
    <t>ODSTRANENÍ KRYTU ZPEVNENÝCH PLOCH S ASFALTOVÝM POJIVEM</t>
  </si>
  <si>
    <t>M3</t>
  </si>
  <si>
    <t>Odvozná vzdálenost  na skládku v režii zhotovitele.</t>
  </si>
  <si>
    <t>povrch chodníků z litého asfaltu tl. 30mm - výkres 2.a,b,c: 2*1,0*102,89*0,03=6,173 [A]</t>
  </si>
  <si>
    <t>Položka zahrnuje veškerou manipulaci s vybouranou sutí a s vybouranými hmotami vc. uložení na skládku. Nezahrnuje poplatek za skládku, který se vykazuje v položce 0141** (s výjimkou malého množství bouraného materiálu, kde je možné poplatek zahrnout do jednotkové ceny bourání – tento fakt musí být uveden v doplnujícím textu k položce).</t>
  </si>
  <si>
    <t>11329</t>
  </si>
  <si>
    <t>ODSTRANENÍ ZPEVNENÝCH PLOCH, PRÍKOPU A RIGOLU Z LOMOVÉHO KAMENE</t>
  </si>
  <si>
    <t>vč. betonového podkladu, odvozná vzdálenost  na skládku v režii zhotovitele</t>
  </si>
  <si>
    <t>záblažby kolem mostu a skluzy tl. 400mm - výkres 2.a (1,0*7,0+1,0*8,0+4*1,5*3,0)*0,4=13,200 [A]</t>
  </si>
  <si>
    <t>Položka zahrnuje i odstranení podkladu, veškerou manipulaci s vybouraným materiálem vc. uložení na skládku. Nezahrnuje poplatek za skládku, který se vykazuje v položce 0141** (s výjimkou malého množství bouraného materiálu, kde je možné poplatek zahrnout do jednotkové ceny bourání – tento fakt musí být uveden v doplnujícím textu k položce).</t>
  </si>
  <si>
    <t>14</t>
  </si>
  <si>
    <t>11333</t>
  </si>
  <si>
    <t>ODSTRANENÍ PODKLADU ZPEVNENÝCH PLOCH S ASFALT POJIVEM</t>
  </si>
  <si>
    <t>litý asfalt ochrany izolace tl.30mm - výkres 2.b,c (8,0*81,86+2*6,5*7,0)*0,03=22,376 [A]</t>
  </si>
  <si>
    <t>15</t>
  </si>
  <si>
    <t>11353</t>
  </si>
  <si>
    <t>ODSTRANENÍ CHODNÍKOVÝCH KAMENNÝCH OBRUBNÍKU</t>
  </si>
  <si>
    <t>M</t>
  </si>
  <si>
    <t>s očištěním vybouraných obrubníku, odvozem a uložením na skládku SÚS do 20km bez poplatků.</t>
  </si>
  <si>
    <t>výkres 2.a,b,c: 2*(102,89+2*3,0)=217,780 [A]</t>
  </si>
  <si>
    <t>Položka zahrnuje veškerou manipulaci s vybouranou sutí a s vybouranými hmotami vc. uložení na skládku. Nezahrnuje poplatek za skládku,</t>
  </si>
  <si>
    <t>16</t>
  </si>
  <si>
    <t>11414</t>
  </si>
  <si>
    <t>ODSTRAN DLAŽEB VODNÍCH KORYT Z LOM KAM NA SUCHO VCET PODKL</t>
  </si>
  <si>
    <t>s očištěním kamene a uložením na meziskládku (pro zpětné použití)</t>
  </si>
  <si>
    <t>zpevnění hráze pod štětovou stěnou v šíř.1,0m, tl. 0,6m a dl. 58,0m:  1,0*0,6*58,0=34,800 [A]</t>
  </si>
  <si>
    <t>Odstranení konstrukcí vodních koryt se merí v [m3] vybouraných hmot ve stavu pred vybouráním. Položka zahrnuje veškerou manipulaci s vybouranou sutí a s vybouranými hmotami vc. uložení na skládku. Nezahrnuje poplatek za skládku, který se vykazuje v položce 0141** (s výjimkou malého množství bouraného materiálu, kde je možné poplatek zahrnout do jednotkové ceny bourání – tento fakt musí být uveden v doplnujícím textu k položce).</t>
  </si>
  <si>
    <t>17</t>
  </si>
  <si>
    <t>12110</t>
  </si>
  <si>
    <t>SEJMUTÍ ORNICE NEBO LESNÍ PUDY</t>
  </si>
  <si>
    <t>s uložením na meziskládku stavby pro zpětné použití, odvozná vzdálenost  na meziskládku v režii zhotovitele.</t>
  </si>
  <si>
    <t>v tl. 150mm ze svahů silničního tělesa pod montážní plošiny - výkres 2.a (4*4.0*4.0+5.0*57.0+3.0*29.0+20.0*30.0)*0.15=155,400 [A]</t>
  </si>
  <si>
    <t>položka zahrnuje sejmutí ornice bez ohledu na tlouštku vrstvy a její vodorovnou dopravu  
nezahrnuje uložení na trvalou skládku</t>
  </si>
  <si>
    <t>18</t>
  </si>
  <si>
    <t>12273</t>
  </si>
  <si>
    <t>ODKOPÁVKY A PROKOPÁVKY OBECNÉ TR. I</t>
  </si>
  <si>
    <t>odstranění násypů montážních plošin - výkres 2.i SO 201: 1596,816+1161,688=2 758,504 [A] 
odpočet pol. 12673R: -381,2=- 381,200 [B] 
odpočet pol. 12373R z SO101: -170,2=- 170,200 [C] 
Celkové množství 2207.104000=2 207,104 [D]</t>
  </si>
  <si>
    <t>položka zahrnuje:  
- vodorovná a svislá doprava, premístení, preložení, manipulace s výkopkem  
- kompletní provedení vykopávky nezapažené i zapažené  
- ošetrení výkopište po celou dobu práce v nem vc. klimatických opatrení  
- ztížení vykopávek v blízkosti podzemního vedení, konstrukcí a objektu vc. jejich docasného zajištení  
- ztížení pod vodou, v okolí výbušnin, ve stísnených prostorech a pod.  
- príplatek za lepivost  
- težení po vrstvách, pásech a po jiných nutných cástech (figurách)  
- cerpání vody vc. cerpacích jímek, potrubí a pohotovostní cerpací soupravy (viz ustanovení k pol. 1151,2)  
- potrebné snížení hladiny podzemní vody  
- težení a rozpojování jednotlivých balvanu  
- vytahování a nošení výkopku  
- svahování a presvah. svahu do konecného tvaru, výmena hornin v podloží a v pláni znehodnocené klimatickými vlivy  
- rucní vykopávky, odstranení korenu a napadávek  
- pažení, vzeprení a rozeprení vc. prepažování (vyjma štetových sten)  
- úpravu, ochranu a ocištení dna, základové spáry, sten a svahu  
- zhutnení podloží, prípadne i svahu vc. svahování  
- zrízení stupnu v podloží a lavic na svazích, není-li pro tyto práce zrízena samostatná položka  
- udržování výkopište a jeho ochrana proti vode  
- odvedení nebo obvedení vody v okolí výkopište a ve výkopišti  
- trídení výkopku  
- veškeré pomocné konstrukce umožnující provedení vykopávky (príjezdy, sjezdy, nájezdy, lešení, podper. konstr., premostení, zpevnené plochy, zakrytí a pod.)  
- nezahrnuje uložení zeminy (na skládku, do násypu) ani poplatky za skládku, vykazují se v položce c.0141**</t>
  </si>
  <si>
    <t>19</t>
  </si>
  <si>
    <t>12673</t>
  </si>
  <si>
    <t>ZRÍZENÍ STUPNU V PODLOŽÍ NÁSYPU TR. I</t>
  </si>
  <si>
    <t>výměry určeny odměřením a výpočtem z digitálního podkladu   
před mostem vlevo, plocha 1,9m2 na délku 20,0m: 1,9*20,0=38,000 [B] 
za mostem vpravo, plocha 8,8m2 na délku 39,0m: 8,8*39,0=343,200 [C] 
Celkové množství 381.200000=381,200 [D]</t>
  </si>
  <si>
    <t>položka zahrnuje:  
- vodorovná a svislá doprava, premístení, preložení, manipulace s výkopkem  
- kompletní provedení vykopávky nezapažené i zapažené  
- ošetrení výkopište po celou dobu práce v nem vc. klimatických opatrení  
- ztížení vykopávek v blízkosti podzemního vedení, konstrukcí a objektu vc. jejich docasného zajištení  
- ztížení pod vodou, v okolí výbušnin, ve stísnených prostorech a pod.  
- príplatek za lepivost  
- težení po vrstvách, pásech a po jiných nutných cástech (figurách)  
- cerpání vody vc. cerpacích jímek, potrubí a pohotovostní cerpací soupravy (viz ustanovení k pol. 1151,2)  
- potrebné snížení hladiny podzemní vody  
- težení a rozpojování jednotlivých balvanu  
- vytahování a nošení výkopku  
- rucní vykopávky, odstranení korenu a napadávek  
- pažení, vzeprení a rozeprení vc. prepažování (vyjma štetových sten)  
- udržování výkopište a jeho ochrana proti vode  
- odvedení nebo obvedení vody v okolí výkopište a ve výkopišti  
- trídení výkopku  
- veškeré pomocné konstrukce umožnující provedení vykopávky (príjezdy, sjezdy, nájezdy, lešení, podper. konstr., premostení, zpevnené plochy, zakrytí a pod.)  
- nezahrnuje uložení zeminy (na skládku, do násypu) ani poplatky za skládku, vykazují se v položce c.0141**</t>
  </si>
  <si>
    <t>20</t>
  </si>
  <si>
    <t>13173</t>
  </si>
  <si>
    <t>HLOUBENÍ JAM ZAPAŽ I NEPAŽ TR. I</t>
  </si>
  <si>
    <t>za rubem opěr - výkres 2.d 2,0*2,0*(4*10,0+2*6,5)=212,000 [A]</t>
  </si>
  <si>
    <t>položka zahrnuje:  
- vodorovná a svislá doprava, premístení, preložení, manipulace s výkopkem  
- kompletní provedení vykopávky nezapažené i zapažené  
- ošetrení výkopište po celou dobu práce v nem vc. klimatických opatrení  
- ztížení vykopávek v blízkosti podzemního vedení, konstrukcí a objektu vc. jejich docasného zajištení  
- ztížení pod vodou, v okolí výbušnin, ve stísnených prostorech a pod.  
- príplatek za lepivost  
- težení po vrstvách, pásech a po jiných nutných cástech (figurách)  
- cerpání vody vc. cerpacích jímek, potrubí a pohotovostní cerpací soupravy (viz ustanovení k pol. 1151,2)  
- potrebné snížení hladiny podzemní vody  
- težení a rozpojování jednotlivých balvanu  
- vytahování a nošení výkopku  
- svahování a presvah. svahu do konecného tvaru, výmena hornin v podloží a v pláni znehodnocené klimatickými vlivy  
- rucní vykopávky, odstranení korenu a napadávek  
- pažení, vzeprení a rozeprení vc. prepažování (vyjma štetových sten)  
- úpravu, ochranu a ocištení dna, základové spáry, sten a svahu  
- odvedení nebo obvedení vody v okolí výkopište a ve výkopišti  
- trídení výkopku  
- veškeré pomocné konstrukce umožnující provedení vykopávky (príjezdy, sjezdy, nájezdy, lešení, podper. konstr., premostení, zpevnené plochy, zakrytí a pod.)  
- nezahrnuje uložení zeminy (na skládku, do násypu) ani poplatky za skládku, vykazují se v položce c.0141**</t>
  </si>
  <si>
    <t>21</t>
  </si>
  <si>
    <t>17120</t>
  </si>
  <si>
    <t>ULOŽENÍ SYPANINY DO NÁSYPU A NA SKLÁDKY BEZ ZHUTNENÍ</t>
  </si>
  <si>
    <t>pol. 12110R, sejnutá humózní zemina na meziskládku stavby: 155,4=155,400 [A] 
pol. 12273R, zeminy z odstraněných montážních plošin na trvalou skládku: 2207,104=2 207,104 [B] 
pol. 12673R, zemina ze stupňů v podloží násypů na trvalou  skládku:  381,2=381,200 [C] 
pol. 13173R, zeminy z výkopů za opěrami na trvalou  skládku: 212,0=212,000 [D] 
Celkové množství 2955.704000=2 955,704 [E]</t>
  </si>
  <si>
    <t>položka zahrnuje:  
- kompletní provedení zemní konstrukce do predepsaného tvaru  
- ošetrení úložište po celou dobu práce v nem vc. klimatických opatrení  
- ztížení v okolí vedení, konstrukcí a objektu a jejich docasné zajištení  
- ztížení provádení ve ztížených podmínkách a stísnených prostorech  
- ztížené ukládání sypaniny pod vodu  
- ukládání po vrstvách a po jiných nutných cástech (figurách) vc. dosypávek  
- spouštení a nošení materiálu  
- úprava, ocištení a ochrana podloží a svahu  
- svahování, uzavírání povrchu svahu  
- udržování úložište a jeho ochrana proti vode  
- odvedení nebo obvedení vody v okolí úložište a v úložišti  
- veškeré  pomocné konstrukce umožnující provedení  zemní konstrukce  (príjezdy,  sjezdy,  nájezdy, lešení, podperné konstrukce, premostení, zpevnené plochy, zakrytí a pod.)</t>
  </si>
  <si>
    <t>22</t>
  </si>
  <si>
    <t>17180</t>
  </si>
  <si>
    <t>ULOŽENÍ SYPANINY DO NÁSYPU Z NAKUPOVANÝCH MATERIÁLU</t>
  </si>
  <si>
    <t>ze štěrkodrti ŠDA 0/63; kubatura položky obsahuje i materiál pro rozšíření náspů silničního tělesa v předpolích mostu po zřízení stupňů v násypu dle pol. 12673R.</t>
  </si>
  <si>
    <t>úpravy terénu pro jeřáby - výkres 2.i SO 201: 2.037*5.466*18.877/2+2.020*4.882*56.888/2+0.868*1.21*25.556/2+4.343*10.792*25.556=1 596,816 [A]</t>
  </si>
  <si>
    <t>položka zahrnuje:  
- kompletní provedení zemní konstrukce (násypového telesa vcetne aktivní zóny) vcetne nákupu a dopravy materiálu dle zadávací dokumentace  
- úprava  ukládaného  materiálu  vlhcením,  trídením,  promícháním  nebo  vysoušením,  príp. jiné úpravy za úcelem zlepšení jeho  mech. vlastností  
- hutnení i ruzné míry hutnení   
- ošetrení úložište po celou dobu práce v nem vc. klimatických opatrení  
- ztížení v okolí vedení, konstrukcí a objektu a jejich docasné zajištení  
- ztížení provádení vc. hutnení ve ztížených podmínkách a stísnených prostorech  
- ztížené ukládání sypaniny pod vodu  
- ukládání po vrstvách a po jiných nutných cástech (figurách) vc. dosypávek  
- spouštení a nošení materiálu  
- výmena cástí zemní konstrukce znehodnocené klimatickými vlivy  
- rucní hutnení a výpln jam a prohlubní v podloží  
- úprava, ocištení, ochrana a zhutnení podloží  
- svahování, hutnení a uzavírání povrchu svahu  
- zrízení lavic na svazích  
- udržování úložište a jeho ochrana proti vode  
- odvedení nebo obvedení vody v okolí úložište a v úložišti  
- veškeré  pomocné konstrukce umožnující provedení  zemní konstrukce  (príjezdy,  sjezdy,  nájezdy, lešení, podperné konstrukce, premostení, zpevnené plochy, zakrytí a pod.)</t>
  </si>
  <si>
    <t>23</t>
  </si>
  <si>
    <t>ze zeminy vhodné pro násypy</t>
  </si>
  <si>
    <t>úpravy terénu pro jeřáby - výkres 2.i SO 201: 4.343*9.012*29.681=1 161,688 [A]</t>
  </si>
  <si>
    <t>24</t>
  </si>
  <si>
    <t>18214</t>
  </si>
  <si>
    <t>ÚPRAVA POVRCHU SROVNÁNÍM ÚZEMÍ V TL DO 0,25M</t>
  </si>
  <si>
    <t>úprava terénu po odstranění montážních plošin 5.0*57.0+3.0*29.0+20.0*30.0=972,000 [A]</t>
  </si>
  <si>
    <t>položka zahrnuje srovnání výškových rozdílu terénu</t>
  </si>
  <si>
    <t>25</t>
  </si>
  <si>
    <t>18222</t>
  </si>
  <si>
    <t>ROZPROSTRENÍ ORNICE VE SVAHU V TL DO 0,15M</t>
  </si>
  <si>
    <t>s dovozem zeminy pro osetí z meziskládky stavby vč. naložení</t>
  </si>
  <si>
    <t>úprava terénu po odstranění montážních plošin 4*4.0*4.0+5.0*57.0+3.0*29.0+20.0*30.0=1 036,000 [A]</t>
  </si>
  <si>
    <t>položka zahrnuje:  
nutné premístení ornice z docasných skládek vzdálených do 50m  
rozprostrení ornice v predepsané tlouštce ve svahu pres 1:5</t>
  </si>
  <si>
    <t>26</t>
  </si>
  <si>
    <t>18241</t>
  </si>
  <si>
    <t>ZALOŽENÍ TRÁVNÍKU RUCNÍM VÝSEVEM</t>
  </si>
  <si>
    <t>Zahrnuje dodání predepsané travní smesi, její výsev na ornici, zalévání, první pokosení, to vše bez ohledu na sklon terénu</t>
  </si>
  <si>
    <t>Základy</t>
  </si>
  <si>
    <t>27</t>
  </si>
  <si>
    <t>23117A</t>
  </si>
  <si>
    <t>ŠTETOVÉ STENY BERANENÉ Z KOVOVÝCH DÍLCU TRVALÉ (PLOCHA)</t>
  </si>
  <si>
    <t>pro montážní plošinu vpravo před mostem výkres 2.i SO 201: 9,0*56,91=512,190 [A]</t>
  </si>
  <si>
    <t>- zrízení steny  
- dodání štetovnic v požadované kvalite, prípadne jejich ošetrování, rezání, nastavování a další úpravy  
- kleštiny, prevázky. a další pomocné a doplnkové konstrukce  
- nastražení a zaberanení štetovnic do jakékoliv trídy horniny  
- veškerou dopravu, nájem, provoz a premístení beranících zarízení a dalších mechanismu  
- lešení a podperné konstrukce pro práci a manipulaci beranících zarízení a dalších mechanismu  
- beranící plošiny vc. zemních prací, zpevnení, odvodnení a pod.  
- pri provádení z lodi náklady na prám nebo lodi  
- tesnení steny, je-li nutné  
- kotvení steny, je-li nutné nebo vzeprení, prípadne rozeprení  
- vodící piloty nebo stabilizacní hrázky  
- zhotovení koutových štetovnic  
- dílenská dokumentace, vcetne technologického predpisu spojování,  
- dodání spojovacího materiálu,  
- zrízení  montážních  a  dilatacních  spoju,  spar, vcetne potrebných úprav, vložek, opracování, ocištení a ošetrení,  
- jakákoliv doprava a manipulace dílcu  a  montážních  sestav,  vcetne  dopravy konstrukce z výrobny na stavbu,  
- montážní dokumentace vcetne technologického predpisu montáže,  
- výpln, tesnení a tmelení spar a spoju,  
- veškeré druhy opracování povrchu, vcetne úprav pod nátery a pod izolaci,  
- veškeré druhy dílenských základu a základních náteru a povlaku,  
- všechny druhy ocelového kotvení,  
- dílenskou prejímku a montážní prohlídku, vcetne požadovaných dokladu</t>
  </si>
  <si>
    <t>28</t>
  </si>
  <si>
    <t>23217A</t>
  </si>
  <si>
    <t>ŠTETOVÉ STENY BERANENÉ Z KOVOVÝCH DÍLCU DOCASNÉ (PLOCHA)</t>
  </si>
  <si>
    <t>pro montážní plošinu vpravo před mostem výkres 2.i SO 201: 2,1*56,91=119,511 [A]</t>
  </si>
  <si>
    <t>- zrízení steny  
- opotrebení štetovnic, prípadne jejich ošetrování, rezání, nastavování a další úpravy  
- kleštiny, prevázky. a další pomocné a doplnkové konstrukce  
- nastražení a zaberanení štetovnic do jakékoliv trídy horniny  
- veškerou dopravu, nájem, provoz a premístení beranících zarízení a dalších mechanismu  
- lešení a podperné konstrukce pro práci a manipulaci beranících zarízení a dalších mechanismu  
- beranící plošiny vc. zemních prací, zpevnení, odvodnení a pod.  
- pri provádení z lodi náklady na prám nebo lodi  
- tesnení steny, je-li nutné  
- kotvení steny, je-li nutné nebo vzeprení, prípadne rozeprení  
- vodící piloty nebo stabilizacní hrázky  
- zhotovení koutových štetovnic  
- dílenská dokumentace, vcetne technologického predpisu spojování,  
- dodání spojovacího materiálu,  
- zrízení  montážních  a  dilatacních  spoju,  spar, vcetne potrebných úprav, vložek, opracování, ocištení a ošetrení,  
- jakákoliv doprava a manipulace dílcu  a  montážních  sestav,  vcetne  dopravy konstrukce z výrobny na stavbu,  
- montážní dokumentace vcetne technologického predpisu montáže,  
- výpln, tesnení a tmelení spar a spoju,  
- veškeré druhy opracování povrchu, vcetne úprav pod nátery a pod izolaci,  
- veškeré druhy dílenských základu a základních náteru a povlaku,  
- všechny druhy ocelového kotvení,  
- dílenskou prejímku a montážní prohlídku, vcetne požadovaných dokladu</t>
  </si>
  <si>
    <t>29</t>
  </si>
  <si>
    <t>237172</t>
  </si>
  <si>
    <t>ODREZÁNÍ ŠTETOVÝCH STEN Z KOVOVÝCH DÍLCU</t>
  </si>
  <si>
    <t>část stěny nad terénem z pol. 23117A: 56,91=56,910 [A]</t>
  </si>
  <si>
    <t>položka zahrnuje odstranení sten vcetne odvozu a uložení na skládku</t>
  </si>
  <si>
    <t>30</t>
  </si>
  <si>
    <t>23717A</t>
  </si>
  <si>
    <t>ODSTRANENÍ ŠTETOVÝCH STEN Z KOVOVÝCH DÍLCU V PLOŠE</t>
  </si>
  <si>
    <t>Odvozná vzdálenost v režii zhotovitele.</t>
  </si>
  <si>
    <t>dočasná část stěny pro montážní plošinu vpravo před mostem výkres 2.i SO 201: 2,1*56,91=119,511 [A]</t>
  </si>
  <si>
    <t>Vodorovné konstrukce</t>
  </si>
  <si>
    <t>31</t>
  </si>
  <si>
    <t>46112</t>
  </si>
  <si>
    <t>PATKY Z DÍLCU ŽELEZOBETON - ROVNANINA ZE SILNIČNÍCH PANELŮ</t>
  </si>
  <si>
    <t>- pronájem, osazení, přemís´tování podle etap provádění prací, odstranění, odvoz a  uskladnění v prostorách pronajimatele,  
- veškerá doprava a manipulace,  
- realizace pomocných prací.</t>
  </si>
  <si>
    <t>pro zapatkování jeřábů před mostem - výkres 2.i SO 201: 4*4.5*7.5*0.63=85,050 [A] 
pro zapatkování jeřábů za mostem- výkres 2.i SO 201: 4*6.0*9.0*1.05=226,800 [C] 
pro přitížení paty svahů - výkres 2.i SO 201: 2*3.0*6.0*2.1=75,600 [B] 
Celkové množství 387.450000=387,450 [D]</t>
  </si>
  <si>
    <t>položka zahrnuje:  
- nutné zemní práce (hloubení rýh a pod.)  
- dodání dílce požadovaného tvaru a vlastností, jeho skladování, doprava a osazení do definitivní polohy, vcetne komplexní technologie výroby a montáže dílcu, ošetrení a ochrana dílcu,  
- u dílcu železobetonových a predpjatých veškerá výztuž, prípadne i tuhé kovové prvky a závesná oka,  
- úpravy a zarízení pro uložení a transport dílce,  
- veškeré požadované úpravy dílcu, vcetne doplnkových konstrukcí a vybavení,  
- sestavení dílce na stavbe vcetne montážních zarízení, plošin a prahu a pod.,  
- výpln, tesnení a tmelení spár a spoju,  
- ocištení a ošetrení úložných ploch,  
- zednické výpomoce pro montáž dílcu,  
- oznacení dílce výrobním štítkem nebo jiným zpusobem,  
- úpravy dílce pro dodržení požadované presnosti jeho osazení, vcetne prípadných merení,  
- veškerá zarízení pro zajištení stability v každém okamžiku,  
- další práce dané prípadne specifikací k príslušnému prefabrik. dílci (úprava pohledových ploch, príp. rubových ploch, osazení merících zarízení, zkoušení a merení dílcu a pod.).</t>
  </si>
  <si>
    <t>32</t>
  </si>
  <si>
    <t>46451</t>
  </si>
  <si>
    <t>POHOZ DNA A SVAHU Z LOMOVÉHO KAMENE</t>
  </si>
  <si>
    <t>z původního kamene</t>
  </si>
  <si>
    <t>obnova zpevnění hráze pod štětovou stěnou v šíř.1,0m, tl. 0,6m a dl. 58,0m:  1,0*0,6*58,0=34,800 [A]</t>
  </si>
  <si>
    <t>položka zahrnuje dodávku predepsaného kamene, mimostaveništní a vnitrostaveništní dopravu a jeho uložení  
není-li v zadávací dokumentaci uvedeno jinak, jedná se o nakupovaný materiál</t>
  </si>
  <si>
    <t>Ostatní konstrukce a práce</t>
  </si>
  <si>
    <t>34</t>
  </si>
  <si>
    <t>9112B3</t>
  </si>
  <si>
    <t>ZÁBRADLÍ MOSTNÍ SE SVISLOU VÝPLNÍ - DEMONTÁŽ S PRESUNEM</t>
  </si>
  <si>
    <t>Likvidace vybouraného materiálu vč odvozu, odvozná vzdálenost v režii zhotovitele.</t>
  </si>
  <si>
    <t>výkres 2.a,c: 2*100,0=200,000 [A]</t>
  </si>
  <si>
    <t>položka zahrnuje:  
- demontáž a odstranení zarízení  
- jeho odvoz na predepsané místo</t>
  </si>
  <si>
    <t>35</t>
  </si>
  <si>
    <t>914A23</t>
  </si>
  <si>
    <t>EV CÍSLO MOSTU OCEL S FÓLIÍ TR.1 DEMONTÁŽ</t>
  </si>
  <si>
    <t>s uložením na stavební dvůr správce mostu</t>
  </si>
  <si>
    <t>2=2,000 [A]</t>
  </si>
  <si>
    <t>Položka zahrnuje odstranení, demontáž a odklizení materiálu s odvozem na predepsané místo</t>
  </si>
  <si>
    <t>36</t>
  </si>
  <si>
    <t>919143</t>
  </si>
  <si>
    <t>REZÁNÍ ŽELEZOBETONOVÝCH KONSTRUKCÍ TL DO 150MM</t>
  </si>
  <si>
    <t>vč. opatření proti znečištění vodního toku, všech pomocných konstrukcí a likvidace odpadů řezání.</t>
  </si>
  <si>
    <t>dělení nosné konstrukce: 3"pole"*5"spar"*3"řezy"*27,3"m"=3,000 [A]</t>
  </si>
  <si>
    <t>položka zahrnuje rezání železobetonových konstrukcí v predepsané tlouštce, vcetne spotreby vody</t>
  </si>
  <si>
    <t>37</t>
  </si>
  <si>
    <t>94490</t>
  </si>
  <si>
    <t>OCHRANNÁ KONSTRUKCE</t>
  </si>
  <si>
    <t>- s dostatečnou únosností pro zachycení úlomků betonu,   
- přesunování pod jednotlivá mostní pole.</t>
  </si>
  <si>
    <t>ochrana toku při provádění bouracích prací - výkres 2.i SO 201 3*12,0*25,0=900,000 [A]</t>
  </si>
  <si>
    <t>Položka zahrnuje dovoz, montáž, údržbu, opotrebení (nájemné), demontáž, konzervaci, odvoz.</t>
  </si>
  <si>
    <t>38</t>
  </si>
  <si>
    <t>96611</t>
  </si>
  <si>
    <t>BOURÁNÍ KONSTRUKCÍ Z BETONOVÝCH DÍLCU</t>
  </si>
  <si>
    <t>Rozebrání nosné konstrukce mostu na  jednotlivé nosníky podle technologického předpisu bourání zhotovitele vč kompletní mechnizace (pronájem, příjezd, příprava a odjezd jeřábů vč. protiváhy) s opatřeními proti pádu vybouraného materiálu do koryta toku.  
Odvozná vzdálenost v režii zhotovitele.</t>
  </si>
  <si>
    <t>hlavní nosníky I-73 dl. 27,0m z betonu B500, objem 1 nosníku dle TP 16,24m3 3"pole" * 6"nosníků" * 16,24"m3"=3,000 [A]</t>
  </si>
  <si>
    <t>položka zahrnuje:  
- rozbourání konstrukce bez ohledu na použitou technologii  
- veškeré pomocné konstrukce (lešení a pod.)  
- veškerou manipulaci s vybouranou sutí a hmotami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  
- veškeré další práce plynoucí z technologického predpisu a z platných predpisu</t>
  </si>
  <si>
    <t>39</t>
  </si>
  <si>
    <t>96614</t>
  </si>
  <si>
    <t>BOURÁNÍ KONSTRUKCÍ Z CIHEL A TVÁRNIC</t>
  </si>
  <si>
    <t>vyzdívka dutin mezi nosníky - výkres 2.b,c 3*5*2*1,38*1,01*0,15=6,272 [A]</t>
  </si>
  <si>
    <t>40</t>
  </si>
  <si>
    <t>96616</t>
  </si>
  <si>
    <t>BOURÁNÍ KONSTRUKCÍ ZE ŽELEZOBETONU</t>
  </si>
  <si>
    <t>výkres 2.a,b,c,d  
římsy: (0,3*0,77+0,22*0,48)*102,89*2=69,266 [B] 
přechodové desky: 6,5*0,5*7,0*2=45,500 [C] 
příčníky: 5*3*2*1,01*1,38*1,14=47,668 [D] 
spáry mezi nosníky: 5*2*3*0,42*0,12*27,0=40,824 [E] 
úložné prahy opěr: 2,19*0,8*9,25+2,2*0,8*9,14=32,292 [F] 
úložné prahy pilířů: 2,01*0,13*9,1+2,01*0,17*9,15=5,504 [G] 
závěrné zídky: 0,51*2,03*9,25+0,51*2,03*9,14=19,039 [H] 
mostní křídla: 4*1.5*2.3*10.8=149,040 [I] 
Celkové množství 409.133000=409,133 [J]</t>
  </si>
  <si>
    <t>41</t>
  </si>
  <si>
    <t>967851</t>
  </si>
  <si>
    <t>VYBOURÁNÍ MOSTNÍCH DILATACNÍCH ZÁVERU PODPOVRCHOVÝCH</t>
  </si>
  <si>
    <t>výkres 2.a, b. c: 9,68=9,680 [A]</t>
  </si>
  <si>
    <t>položka zahrnuje veškerou manipulaci s vybouranou sutí a hmotami vcetne roztrídení na jednotlivé cásti a vcetne uložení na skládku. Nezahrnuje poplatek za skládku. 
položka zahrnuje veškeré další práce plynoucí z technologického predpisu a z platných predpisu</t>
  </si>
  <si>
    <t>42</t>
  </si>
  <si>
    <t>967852</t>
  </si>
  <si>
    <t>VYBOURÁNÍ MOST DILATAC ZÁVERU POVRCHOVÝCH POSUN DO 100MM</t>
  </si>
  <si>
    <t>výkres 2.a,b,c 3*9,68=29,040 [A]</t>
  </si>
  <si>
    <t>43</t>
  </si>
  <si>
    <t>967864</t>
  </si>
  <si>
    <t>VYBOURÁNÍ MOST LOŽISEK Z OCELI (OCELOLITINY)</t>
  </si>
  <si>
    <t>výkres 2.a,b,c: 6*2*3=36,000 [A]</t>
  </si>
  <si>
    <t>- položka zahrnuje veškerou manipulaci s vybouranou sutí a hmotami vcetne uložení na skládku. Nezahrnuje poplatek za skládku. 
- položka zahrnuje veškeré další práce plynoucí z technologického predpisu a z platných predpisu</t>
  </si>
  <si>
    <t>44</t>
  </si>
  <si>
    <t>96787</t>
  </si>
  <si>
    <t>VYBOURÁNÍ MOSTNÍCH ODVODNOVACU</t>
  </si>
  <si>
    <t>výkres 2.a,b,c: 20=20,000 [A]</t>
  </si>
  <si>
    <t>45</t>
  </si>
  <si>
    <t>97816</t>
  </si>
  <si>
    <t>ODSEKÁNÍ VRSTVY VYROVNÁVACÍHO BETONU NA MOSTECH</t>
  </si>
  <si>
    <t>Přesun na skládku v režii zhotovitele.</t>
  </si>
  <si>
    <t>Výkres 2.a,b,c 8,0*(0,04+0,12)/2*81,86=52,390 [A]</t>
  </si>
  <si>
    <t>Položka zahrnuje:  
- položka zahrnuje veškeré práce plynoucí z technologického predpisu a z platných predpisu  
- veškerou manipulaci s vybouranou sutí a hmotami vcetne uložení na skládku.  
Položka nezahrnuje:  
- poplatek za skládku, který se vykazuje v položce 0141** (s výjimkou malého množství bouraného materiálu, kde je možné poplatek zahrnout do jednotkové ceny bourání – tento fakt musí být uveden v doplnujícím textu k položce)</t>
  </si>
  <si>
    <t>46</t>
  </si>
  <si>
    <t>97817</t>
  </si>
  <si>
    <t>ODSTRANENÍ MOSTNÍ IZOLACE</t>
  </si>
  <si>
    <t>S odvozem na skládku, odvozná vzdálenost v režii zhotovitele.</t>
  </si>
  <si>
    <t>mastixové tl.11mm - výkres 2.b, c 8,0*81,86+2*6,5*7,0=745,880 [A]</t>
  </si>
  <si>
    <t>SO 101</t>
  </si>
  <si>
    <t>Silnice</t>
  </si>
  <si>
    <t>pol. 12373R, výkopek z úpravy silničního tělesa - 2,0t/m3 170,2*2,0=340,400 [A]</t>
  </si>
  <si>
    <t>pol. 11333R</t>
  </si>
  <si>
    <t>48,704*2,4=116,890 [A]</t>
  </si>
  <si>
    <t>podklad vozovky mimo most tl. 50mm z obalovaného ŠP - výkres 2.a,c: ((7.05+6.5)/2*(71.01-0.2)+(7.57+6.5)/2*(222.89-152.42-0.2))*0,05=48,704 [A]</t>
  </si>
  <si>
    <t>11372</t>
  </si>
  <si>
    <t>R1</t>
  </si>
  <si>
    <t>FRÉZOVÁNÍ ZPEVNENÝCH PLOCH ASFALTOVÝCH</t>
  </si>
  <si>
    <t>kryt vozovky v celé ploše úpravy silnice vč. mostu tl. 50mm - výkres 2.a,c:  (7.05+7.57+6.5)/3*222.89*0,05 =78,457 [A] 
podklad vozovky mimo most tl. 50mm - výkres 2.a,c: ((7.05+6.5)/2*(71.01-0.1)+(7.57+6.5)/2*(222.89-152.42-0.1))*0,05=48,773 [B] 
odpočet drti použité pro zpevnění krajnic - pol.56992: -217,2*0,1=-21,720 [C] 
Celkové množství 105.510000=105,510 [D]</t>
  </si>
  <si>
    <t>R2</t>
  </si>
  <si>
    <t>s odvozem na meziskládku stavby pro zpětné použití, odvozná vzdálenost v režii zhotovitele.</t>
  </si>
  <si>
    <t>kryt vozovky - drť použita pro zpevnění krajnic - pol. 56992: 217,2*0,1=21,720 [C]</t>
  </si>
  <si>
    <t>Položka zahrnuje veškerou manipulaci s vybouranou sutí a s vybouranými hmotami vc. uložení na skládku. Nezahrnuje poplatek za skládku.</t>
  </si>
  <si>
    <t>výměry určeny odměřením a výpočtem z digitálního podkladu - výkres 2.a,c,d  
zemina v tl. 150mm ze svahů silničního tělesa mimo montážní plošiny: (139,0+108,0+97,0+50,0)*0,15=59,100 [A]</t>
  </si>
  <si>
    <t>12373</t>
  </si>
  <si>
    <t>ODKOP PRO SPOD STAVBU SILNIC A ŽELEZNIC TR. I</t>
  </si>
  <si>
    <t>Přesun na skládku a odvozná vzdálenost v režii zhotovitele.</t>
  </si>
  <si>
    <t>úprava silničního tělesa do definitivního stavu - výkres 2.a,c,d:   (2,17+4,77+0,73+0,84) "plochy příčných řezů" *20,0 "vzdálenost příčných řezů silnice"=8,510 [A]</t>
  </si>
  <si>
    <t>17110</t>
  </si>
  <si>
    <t>ULOŽENÍ SYPANINY DO NÁSYPU SE ZHUTNENÍM</t>
  </si>
  <si>
    <t>Použita štěrkodrť z násypů montážních plošin - pol. 17180.1 SO 001.</t>
  </si>
  <si>
    <t>dosypání silničního tělesa  do definitivního stavu ŠD 0/63 - výkres 2.a,c,d: (2,17+4,77+0,73+0,84) "plochy příčných řezů" *20,0 "vzdálenost příčných řezů silnice"=8,510 [A]</t>
  </si>
  <si>
    <t>položka zahrnuje:  
- kompletní provedení zemní konstrukce vc. výberu vhodného materiálu  
- úprava  ukládaného  materiálu  vlhcením,  trídením,  promícháním  nebo  vysoušením,  príp. jiné úpravy za úcelem zlepšení jeho  mech. vlastností  
- hutnení i ruzné míry hutnení   
- ošetrení úložište po celou dobu práce v nem vc. klimatických opatrení  
- ztížení v okolí vedení, konstrukcí a objektu a jejich docasné zajištení  
- ztížení provádení vc. hutnení ve ztížených podmínkách a stísnených prostorech  
- ztížené ukládání sypaniny pod vodu  
- ukládání po vrstvách a po jiných nutných cástech (figurách) vc. dosypávek  
- spouštení a nošení materiálu  
- výmena cástí zemní konstrukce znehodnocené klimatickými vlivy  
- rucní hutnení a výpln jam a prohlubní v podloží  
- úprava, ocištení, ochrana a zhutnení podloží  
- svahování, hutnení a uzavírání povrchu svahu  
- zrízení lavic na svazích  
- udržování úložište a jeho ochrana proti vode  
- odvedení nebo obvedení vody v okolí úložište a v úložišti  
- veškeré  pomocné konstrukce umožnující provedení  zemní konstrukce  (príjezdy,  sjezdy,  nájezdy, lešení, podperné konstrukce, premostení, zpevnené plochy, zakrytí a pod.)</t>
  </si>
  <si>
    <t>pol. 12373R, výkopek z úpravy silničního tělesa na skládku: 170,2=170,200 [A] 
pol. 12110, ornice sejmutá ze svahů silničního tělesa mimo montážní plošiny na meziskládku 59,1=59,100 [B] 
Celkové množství 229.300000=229,300 [C]</t>
  </si>
  <si>
    <t>18110</t>
  </si>
  <si>
    <t>ÚPRAVA PLÁNE SE ZHUTNENÍM V HORNINE TR. I</t>
  </si>
  <si>
    <t>pol. 56333.1 + pol. 56334: 139,166+384,642=523,808 [A]</t>
  </si>
  <si>
    <t>položka zahrnuje úpravu pláne vcetne vyrovnání výškových rozdílu. Míru zhutnení urcuje projekt.</t>
  </si>
  <si>
    <t>svahy silničního tělesa - výměry určeny odměřením a výpočtem z digitálního podkladu - výkres 2.a,c,d: 139,0+108,0+97,0+50,0=394,000 [A]</t>
  </si>
  <si>
    <t>s dovozem 59,1m3 zeminy z meziskládky vč. naložení.</t>
  </si>
  <si>
    <t>výměry určeny odměřením a výpočtem z digitálního podkladu  
svahy silničního tělesa - výkres 2.a,c,d: 139,0+108,0+97,0+50,0=394,000 [A]</t>
  </si>
  <si>
    <t>Komunikace</t>
  </si>
  <si>
    <t>56333</t>
  </si>
  <si>
    <t>VOZOVKOVÉ VRSTVY ZE ŠTERKODRTI TL. DO 150MM</t>
  </si>
  <si>
    <t>výměry určeny odměřením a výpočtem z digitálního podkladu - výkres 2.b,d:  
ochranná vrstva z ŠDA 0/63 150mm před opěrou 1 v km 0,060 - 0,071 10: 12,64"průměrná šířka vrstvy"*(71,01-60,0)=12,640 [A]</t>
  </si>
  <si>
    <t>- dodání kameniva predepsané kvality a zrnitosti  
- rozprostrení a zhutnení vrstvy v predepsané tlouštce  
- zrízení vrstvy bez rozlišení šírky, pokládání vrstvy po etapách  
- nezahrnuje postriky, nátery</t>
  </si>
  <si>
    <t>výměry určeny odměřením a výpočtem z digitálního podkladu - výkres 2.b,d:  
podkladní vrstva z ŠDA 0/32 150mm před opěrou 1 km 0,060 00 - 0,071 10 11,1"průměrná šířka vrstvy"*(71,01-60,0)=11,100 [A] 
podkladní vrstva z ŠDA 0/32 150mm za opěrou 4 km 0,152 42 - 0,208 32 8,5"průměrná šířka vrstvy"*(208.32-152.42)=8,500 [B] 
Celkové množství 597.361000=597,361 [C]</t>
  </si>
  <si>
    <t>56334</t>
  </si>
  <si>
    <t>VOZOVKOVÉ VRSTVY ZE ŠTERKODRTI TL. DO 200MM</t>
  </si>
  <si>
    <t>výměry určeny odměřením a výpočtem z digitálního podkladu - výkres 2.b,d:  
ochranná vrstva z ŠDA 0/63 185mm za opěrou 4 v km 0,152, 42 - 0,193,03: 9.44"průměrná šířka vrstvy"*(193.06-152.42)=9,440 [A]</t>
  </si>
  <si>
    <t>56962</t>
  </si>
  <si>
    <t>ZPEVNENÍ KRAJNIC Z RECYKLOVANÉHO MATERIÁLU TL DO 100MM</t>
  </si>
  <si>
    <t>s dovozem 21,72m3 drti  z meziskládky vč. naložení. (z pol. 11372)</t>
  </si>
  <si>
    <t>výkres 2.a,c,d: 0,5*(56,12+57,82+58,68+44,58)*2=217,200 [A]</t>
  </si>
  <si>
    <t>- dodání recyklátu v požadované kvalite  
- ocištení podkladu  
- uložení recyklátu dle predepsaného technologického predpisu, zhutnení vrstvy v predepsané tlouštce  
- zrízení vrstvy bez rozlišení šírky, pokládání vrstvy po etapách, vcetne pracovních spar a spoju  
- úpravu napojení, ukoncení   
- nezahrnuje postriky, nátery</t>
  </si>
  <si>
    <t>572123</t>
  </si>
  <si>
    <t>INFILTRACNÍ POSTRIK Z EMULZE DO 1,0KG/M2</t>
  </si>
  <si>
    <t>PI-C 50 B5 1,0kg/m2</t>
  </si>
  <si>
    <t>na štěrkových podkladních vrsvách - pol. 56333.2: 597,361=597,361 [A]</t>
  </si>
  <si>
    <t>- dodání všech predepsaných materiálu pro postriky v predepsaném množství  
- provedení dle predepsaného technologického predpisu  
- zrízení vrstvy bez rozlišení šírky, pokládání vrstvy po etapách  
- úpravu napojení, ukoncení</t>
  </si>
  <si>
    <t>572214</t>
  </si>
  <si>
    <t>a</t>
  </si>
  <si>
    <t>SPOJOVACÍ POSTRIK Z MODIFIK EMULZE DO 0,5KG/M2</t>
  </si>
  <si>
    <t>PS-C 60 BP5 0,25kg/m2 na ložných vrstvách</t>
  </si>
  <si>
    <t>na ložných vrstvách - pol. 574D56: 979,517=979,517 [B]</t>
  </si>
  <si>
    <t>b</t>
  </si>
  <si>
    <t>PS-C 60 BP5  0,40 kg/m2 na podkladních vrstvách</t>
  </si>
  <si>
    <t>na podkladních vrstvách - pol.574E06, 574E46: 6,7*(60,0-30,0)+7,35*(222.59-208.32)+992,205=1 298,090 [A]</t>
  </si>
  <si>
    <t>574B34</t>
  </si>
  <si>
    <t>ASFALTOVÝ BETON PRO OBRUSNÉ VRSTVY MODIFIK ACO 11+, 11S TL. 40MM</t>
  </si>
  <si>
    <t>ACO 11+ PMB 25/55-60 40mm</t>
  </si>
  <si>
    <t>na předmostí před opěrou 1 v km 0,000 00 - 0,071 01 - výkres 2.a,c,d: 6,5*(71.01-0.0)=461,565 [A] 
na předmostí za opěrou 4 v km 0,000 00 - 0,071 01 - výkres 2.a,c,d: 7.2*(222.49-152.42)=504,504 [B] 
Celkové množství 966.069000=966,069 [C]</t>
  </si>
  <si>
    <t>- dodání smesi v požadované kvalite  
- ocištení podkladu  
- uložení smesi dle predepsaného technologického predpisu, zhutnení vrstvy v predepsané tlouštce  
- zrízení vrstvy bez rozlišení šírky, pokládání vrstvy po etapách, vcetne pracovních spar a spoju  
- úpravu napojení, ukoncení podél obrubníku, dilatacních zarízení, odvodnovacích proužku, odvodnovacu, vpustí, šachet a pod.  
- nezahrnuje postriky, nátery  
- nezahrnuje tesnení podél obrubníku, dilatacních zarízení, odvodnovacích proužku, odvodnovacu, vpustí, šachet a pod.</t>
  </si>
  <si>
    <t>574D56</t>
  </si>
  <si>
    <t>ASFALTOVÝ BETON PRO LOŽNÍ VRSTVY MODIFIK ACL 16+, 16S TL. 60MM</t>
  </si>
  <si>
    <t>ACL 16+ PMB 25/55-60 60mm</t>
  </si>
  <si>
    <t>na předmostí před opěrou 1 v km 0,000 00 - 0,071 01 - výkres 2.a,c,d: 6.6*(71.01-0.1)=468,006 [A] 
na předmostí za opěrou 4 v km 0,000 00 - 0,071 01 - výkres 2.a,c,d: 7,3*(222.49-152.42)=511,511 [B] 
Celkové množství 979.517000=979,517 [C]</t>
  </si>
  <si>
    <t>574E06</t>
  </si>
  <si>
    <t>ASFALTOVÝ BETON PRO PODKLADNÍ VRSTVY ACP 16+, 16S</t>
  </si>
  <si>
    <t>ACP 16+ 40/60</t>
  </si>
  <si>
    <t>vyrovnání podkladních vrstev tl. 0-50mm na předmostí před opěrou 1 v km 0,000 00 - 0,071 01 - výkres 2.a,c,d: 6,7*0.03*(60-30)=6,030 [A] 
vyrovnání podkladních vrstev tl. 0-50mm na předmostí za opěrou 4 v km 0,000 00 - 0,071 01 - výkres 2.a,c,d: 7,35*0.05*(222.59-208.32)=5,244 [B] 
Celkové množství 11.274000=11,274 [C]</t>
  </si>
  <si>
    <t>574E46</t>
  </si>
  <si>
    <t>ASFALTOVÝ BETON PRO PODKLADNÍ VRSTVY ACP 16+, 16S TL. 50MM</t>
  </si>
  <si>
    <t>ACP 16+ 40/60 50mm</t>
  </si>
  <si>
    <t>na předmostí před opěrou 1 v km 0,000 00 - 0,071 01 - výkres 2.a,c,d: 6,7*(71.01-0.2)=474,427 [A] 
na předmostí za opěrou 4 v km 0,000 00 - 0,071 01 - výkres 2.a,c,d: 7,4*(222.39-152.42)=517,778 [B] 
Celkové množství 992.205000=992,205 [C]</t>
  </si>
  <si>
    <t>58920</t>
  </si>
  <si>
    <t>VÝPLN SPAR MODIFIKOVANÝM ASFALTEM</t>
  </si>
  <si>
    <t>v napojení stávajícího a nového krytu vozovky - výkres 2.a: 7,05+7,57=14,620 [A]</t>
  </si>
  <si>
    <t>položka zahrnuje:  
- dodávku predepsaného materiálu  
- vycištení a výpln spar tímto materiálem</t>
  </si>
  <si>
    <t>9113A1</t>
  </si>
  <si>
    <t>SVODIDLO OCEL SILNIC JEDNOSTR, ÚROVEN ZADRŽ  N2 - DODÁVKA A MONTÁŽ</t>
  </si>
  <si>
    <t>výkres 2.g:  30,0+30,0+30,0+55,0=145,000 [A]</t>
  </si>
  <si>
    <t>položka zahrnuje:  
- kompletní dodávku všech dílu ocelového svodidla s predepsanou povrchovou úpravou vcetne spojovacích prvku  
- montáž a osazení svodidla, osazení sloupku zaberanením nebo osazením do betonových bloku (vcetne betonových bloku a nutných zemních prací  
- ukoncení zapuštením do betonových bloku (vcetne betonového bloku a nutných zemních prací) nebo koncovkou  
- prechod na jiný typ svodidla nebo pres mostní záver  
- ochranu proti bludným proudum a vývody pro jejich merení  
nezahrnuje odrazky nebo retroreflexní fólie</t>
  </si>
  <si>
    <t>9113A3</t>
  </si>
  <si>
    <t>SVODIDLO OCEL SILNIC JEDNOSTR, ÚROVEN ZADRŽ N1, N2 - DEMONTÁŽ S PRESUNEM</t>
  </si>
  <si>
    <t>Likvidace vybouraného materiálu je v režii zhotovitele.</t>
  </si>
  <si>
    <t>výkres 2.a: 30,0+30,0+60,0+30,0+30,0+46,0=226,000 [A]</t>
  </si>
  <si>
    <t>9113B1</t>
  </si>
  <si>
    <t>SVODIDLO OCEL SILNIC JEDNOSTR, ÚROVEN ZADRŽ H1 -DODÁVKA A MONTÁŽ</t>
  </si>
  <si>
    <t>výkres 2.g: 30,0+30,0+12,0+30,0=102,000 [A]</t>
  </si>
  <si>
    <t>91238</t>
  </si>
  <si>
    <t>SMEROVÉ SLOUPKY Z PLAST HMOT - NÁSTAVCE NA SVODIDLA VCETNE ODRAZNÉHO PÁSKU</t>
  </si>
  <si>
    <t>výkres 2.g: 2*4=8,000 [A]</t>
  </si>
  <si>
    <t>položka zahrnuje:  
- dodání a osazení sloupku vcetne nutných zemních prací  
- vnitrostaveništní a mimostaveništní doprava  
- odrazky plastové nebo z retroreflexní fólie</t>
  </si>
  <si>
    <t>91267</t>
  </si>
  <si>
    <t>ODRAZKY NA SVODIDLA</t>
  </si>
  <si>
    <t>- kompletní dodávka se všemi pomocnými a doplnujícími pracemi a soucástmi</t>
  </si>
  <si>
    <t>915231</t>
  </si>
  <si>
    <t>VODOR DOPRAV ZNAC PLASTEM PROFIL ZVUCÍCÍ - DOD A POKLÁDKA</t>
  </si>
  <si>
    <t>výkres 2.g: 0,125*222,89*3=83,584 [A]</t>
  </si>
  <si>
    <t>položka zahrnuje:  
- dodání a pokládku náterového materiálu (merí se pouze natíraná plocha)  
- predznacení a reflexní úpravu</t>
  </si>
  <si>
    <t>919111</t>
  </si>
  <si>
    <t>REZÁNÍ ASFALTOVÉHO KRYTU VOZOVEK TL DO 50MM</t>
  </si>
  <si>
    <t>vymezení frézování vozovky - výkres 2.a:  7,05+7,57=14,620 [A]</t>
  </si>
  <si>
    <t>položka zahrnuje rezání vozovkové vrstvy v predepsané tlouštce, vcetne spotreby vody</t>
  </si>
  <si>
    <t>SO 102</t>
  </si>
  <si>
    <t>Sjezd</t>
  </si>
  <si>
    <t>s uložením na meziskládku stavby (pro zpětné použití)</t>
  </si>
  <si>
    <t>tl.150mm - výkres 2.a,c,d: 2*1,0*14,51*0,15=4,353 [A]</t>
  </si>
  <si>
    <t>odvoz a likvidace v režii zhotovitele</t>
  </si>
  <si>
    <t>výkop štěrkového podloží - výkres 2.a,c,d: 0,1*4,5*2,7/2=0,608 [A]</t>
  </si>
  <si>
    <t>17310</t>
  </si>
  <si>
    <t>ZEMNÍ KRAJNICE A DOSYPÁVKY SE ZHUTNENÍM</t>
  </si>
  <si>
    <t>v průměrné šířce 900mm a průměrné tloušťce 80mm - výkres 2.a,c,d: 0,9*0,08/2*14,51*2=1,045 [A]</t>
  </si>
  <si>
    <t>položka zahrnuje:  
- kompletní provedení zemní konstrukce vc. výberu vhodného materiálu  
- úprava  ukládaného  materiálu  vlhcením,  trídením,  promícháním  nebo  vysoušením,  príp. jiné úpravy za úcelem zlepšení jeho  mech. vlastností  
- hutnení i ruzné míry hutnení   
- ošetrení úložište po celou dobu práce v nem vc. klimatických opatrení  
- ztížení v okolí vedení, konstrukcí a objektu a jejich docasné zajištení  
- ztížení provádení vc. hutnení ve ztížených podmínkách a stísnených prostorech  
- ztížené ukládání sypaniny pod vodu  
- ukládání po vrstvách a po jiných nutných cástech (figurách) vc. dosypávek  
- spouštení a nošení materiálu  
- výmena cástí zemní konstrukce znehodnocené klimatickými vlivy  
- rucní hutnení  
- svahování, hutnení a uzavírání povrchu svahu  
- udržování úložište a jeho ochrana proti vode  
- odvedení nebo obvedení vody v okolí úložište a v úložišti  
- veškeré  pomocné konstrukce umožnující provedení  zemní konstrukce  (príjezdy,  sjezdy,  nájezdy, lešení, podperné konstrukce, premostení, zpevnené plochy, zakrytí a pod.)</t>
  </si>
  <si>
    <t>výkres 2.a,c,d:  (8.04+3.78+2.7)*((11.95+3.5)/2+2*1.0)=141,207 [A]</t>
  </si>
  <si>
    <t>vč naložení a dovozu z meziskládky.</t>
  </si>
  <si>
    <t>svahy sjezdu - výměry určeny odměřením a výpočtem z digitálního podkladu - výkres 2.a,c,d: 2*1,0*14,51=29,020 [A]</t>
  </si>
  <si>
    <t>podkladní vrstva z ŠDA 0/32 150mm - výkres 2.a,c: (8.04+3.78)*((11.95+3.5)/2+2*0.5)=103,130 [A]</t>
  </si>
  <si>
    <t>ochranná vrstva z ŠDA 0/63 200mm - výkres 2.a,c,d: 8.04*((11.95+6.03)/2+2*1.0)=88,360 [A]</t>
  </si>
  <si>
    <t>výkres 2.a,c,d: 0,5*14,51*2=14,510 [A]</t>
  </si>
  <si>
    <t>výkres 2.a,c: (8.04+3.78)*((11.95+3.5)/2+2*0.5)=103,130 [A]</t>
  </si>
  <si>
    <t>PS-C 60 BP5 0,25kg/m2</t>
  </si>
  <si>
    <t>na ložní vrstvě - výkres 2.a,c: (8.04+3.78+2.7)*((11.95+3.5)/2+2*0.05)=113,619 [A]</t>
  </si>
  <si>
    <t>výkres 2.a,c,d: (8.04+3.78+2.7)*(11.95+3.5)/2=112,167 [A]</t>
  </si>
  <si>
    <t>výkres 2.a,c,d: (8.04+3.78+2.7)*((11.95+3.5)/2+2*0.05)=113,619 [A]</t>
  </si>
  <si>
    <t>v napojení na vozovku silnice - výkres 2.a:  5,42+6,53=11,950 [A]</t>
  </si>
  <si>
    <t>SO 181</t>
  </si>
  <si>
    <t>Dopravně inženýrská opatření</t>
  </si>
  <si>
    <t>02720</t>
  </si>
  <si>
    <t>POMOC PRÁCE ZRÍZ NEBO ZAJIŠT REGULACI A OCHRANU DOPRAVY</t>
  </si>
  <si>
    <t>Přechodná úprava dopravního značení a objízdných tras včetně údržby a úprav během stavebních prací v souladu s TP66-II. vydání "Zásady pro označování pracovních míst na PK" a s platnými předpisy pro navrhování DZ na PK vč. vyhlášky čís. 294/2015 Sb.  
Stávající DZ svislé se pro potřeby PDZ zachovají a dle potřeby zakryjí, upraví nebo doplní. Přechodné SDZ (značky, směrové desky, závory, semaforová souprava, světla) se umístí na nosičích a podkladních deskách včetně nutných přesunů dle jednotlivých fází (etap) výstavby, dodávky, montáže, demontáže. Vše v režii zhotovitele. 
Seznam dopravních značek viz. PD (příloha D.1 - SO 181_02.a,b)</t>
  </si>
  <si>
    <t>SO 201</t>
  </si>
  <si>
    <t>Most</t>
  </si>
  <si>
    <t>pro úpravu svahových kuželů v tl. 150mm - výkres 2.b: (15,0+13,0+24,0+36,0)*1,2"sklon svahů"*0,15=105,600 [A]</t>
  </si>
  <si>
    <t>úprava svahových kuželů v tl. 500mm zeminou z montážních plošin, viz. pol.17180.2 SO001 - výkres 2.b: (15,0+13,0+24,0+36,0)*1,2"sklon svahů"*0,5=105,600 [A]</t>
  </si>
  <si>
    <t>s dovozem 15,84m3 zeminy z meziskládky vč. naložení.</t>
  </si>
  <si>
    <t>úprava svahových kuželů - výkres 2.b: (15,0+13,0+24,0+36,0)*1,2"sklon svahů"=105,600 [A]</t>
  </si>
  <si>
    <t>21341</t>
  </si>
  <si>
    <t>DRENÁŽNÍ VRSTVY Z PLASTBETONU (PLASTMALTY)</t>
  </si>
  <si>
    <t>odvodnění izolace - výkres 15, 19  
podélné pásy v úžlabích spřažené desky 150 x 35mm: 0,15*0,035*81,4*2=0,855 [B] 
příčné pásy podé dilatačních 100 x 35mm: 0,10*0,035*7,6*2=0,053 [D] 
žebra nad odvodňovacím trubičkami 500 x 500 x 35mm:  0,5*0,5*0,035*14=0,123 [C] 
Celkové množství 1.031000=1,031 [E]</t>
  </si>
  <si>
    <t>Položka zahrnuje:  
- dodávku predepsaného materiálu pro drenážní vrstvu, vcetne mimostaveništní a vnitrostaveništní dopravy  
- provedení drenážní vrstvy predepsaných rozmeru a predepsaného tvaru</t>
  </si>
  <si>
    <t>227831</t>
  </si>
  <si>
    <t>MIKROPILOTY KOMPLET D DO 150MM NA POVRCHU</t>
  </si>
  <si>
    <t>výkres 8: 2"pilíře"*7"pilot/pilíř"*15,0"m/pilotu"=2,000 [A]</t>
  </si>
  <si>
    <t>Položka mikropiloty obsahuje kompletní práce, které jsou nutné pro predepsanou funkci mikropilot, t.j. dodání trubek a injekcních hmot, osazení a zainjektování trubek, vcetne pomocných konstrukcí (lešení, montážní plošiny a pod.). Neobsahuje vrty (uvedou se v položce 261 nebo 266).</t>
  </si>
  <si>
    <t>26113</t>
  </si>
  <si>
    <t>VRTY PRO KOTVENÍ, INJEKTÁŽ A MIKROPILOTY NA POVRCHU TR. I D DO 150MM</t>
  </si>
  <si>
    <t>č. likvidace odpadu.</t>
  </si>
  <si>
    <t>část mikropilot v jílovitých zeminách v dl. 3,5m - výkres 2.c,8: 2"pilíře"*7"pilot/pilíř"*3,5"m/pilotu"=2,000 [A]</t>
  </si>
  <si>
    <t>položka zahrnuje:  
premístení, montáž a demontáž vrtných souprav  
svislou dopravu zeminy z vrtu  
vodorovnou dopravu zeminy bez uložení na skládku  
prípadne nutné pažení docasné (vcetne odpažení) i trvalé</t>
  </si>
  <si>
    <t>26123</t>
  </si>
  <si>
    <t>VRTY PRO KOTVENÍ, INJEKTÁŽ A MIKROPILOTY NA POVRCHU TR. II D DO 150MM</t>
  </si>
  <si>
    <t>část mikropilot v štěrkopískových zeminách v dl. 3,5m - výkres 2.c,e: 2"pilíře"*7"pilot/pilíř"*3,5"m/pilotu"=2,000 [A]</t>
  </si>
  <si>
    <t>26153</t>
  </si>
  <si>
    <t>VRTY PRO KOTVENÍ, INJEKTÁŽ A MIKROPILOTY NA POVRCHU TR. V D DO 150MM</t>
  </si>
  <si>
    <t>část mikropilot přes železový beton stávající nk a pilířů v dl. 9,5m - výkres 2.c,e: 2"pilíře"*7"pilot/pilíř"*9,5"m/pilotu"=2,000 [A]</t>
  </si>
  <si>
    <t>285393</t>
  </si>
  <si>
    <t>DODATECNÉ KOTVENÍ VLEPENÍM BETONÁRSKÉ VÝZTUŽE D DO 20MM DO VRTU</t>
  </si>
  <si>
    <t>Kotvení dobetonování spodní stavby trny z betonářské výztuže d=20mm dl. 750-950mm vlepené do hl. 400mm ve vzdálenostech 300 x 300mm.</t>
  </si>
  <si>
    <t>opěry:  7"řad" * 31"ks/řadu" * 2"opěry"=7,000 [A] 
křídla:  6"řad" * 37"ks/řadu" * 4"křídla"=6,000 [B] 
pilíře: 6"řad" * 33"ks/řadu" * 2"pilíře"=6,000 [C] 
Celkové množství 1718.000000=1 718,000 [D]</t>
  </si>
  <si>
    <t>Položka zahrnuje:  
dodání výztuže predepsaného profilu a predepsané délky (do 600mm)  
provedení vrtu predepsaného profilu a predepsané délky (do 300mm)  
vsunutí výztuže do vyvrtaného profilu a její zalepení predepsaným pojivem  
prípadne nutné lešení</t>
  </si>
  <si>
    <t>289325</t>
  </si>
  <si>
    <t>STRÍKANÝ ŽELEZOBETON DO C30/37</t>
  </si>
  <si>
    <t>sanace povrchu podpěr v tl. 50mm na 20% otryskené plochy - výkres 2.g,h: 0,2*72,816*0,05=0,728 [A]</t>
  </si>
  <si>
    <t>- dodání  cerstvého  betonu  (betonové  smesi)  požadované  kvality,  jeho  uložení  do požadovaného tvaru pri jakékoliv hustote výztuže, konzistenci cerstvého betonu a zpusobu hutnení, ošetrení a ochranu betonu,  
- zhotovení nepropustného, mrazuvzdorného betonu a betonu požadované trvanlivosti a vlastností,  
- užití potrebných prísad a technologií výroby betonu,  
- zrízení pracovních a dilatacních spar, vcetne potrebných úprav, výplne, vložek, opracování, ocištení a ošetrení,  
- bednení  požadovaných  konstr. (i ztracené) s úpravou  dle požadované  kvality povrchu betonu, vcetne odbednovacích a odskružovacích prostredku,  
- podperné  konstr. (skruže) a lešení všech druhu pro bednení, uložení cerstvého betonu, výztuže a doplnkových konstr., vc. požadovaných otvoru, ochranných a bezpecnostních opatrení a základu techto konstrukcí a lešení,  
- vytvorení kotevních cel, kapes, nálitku, a sedel,  
- zrízení  všech  požadovaných  otvoru, kapes, výklenku, prostupu, dutin, drážek a pod., vc. ztížení práce a úprav  kolem nich,  
- úpravy pro osazení výztuže, doplnkových konstrukcí a vybavení,  
- úpravy povrchu pro položení požadované izolace, povlaku a náteru, prípadne vyspravení,  
- ztížení práce u kabelových a injektážních trubek a ostatních zarízení osazovaných do betonu,  
- konstrukce betonových kloubu, upevnení kotevních prvku a doplnkových konstrukcí,  
- nátery zabranující soudržnost betonu a bednení,  
- výpln, tesnení  a tmelení spar a spoju,  
- opatrení  povrchu  betonu  izolací  proti zemní vlhkosti v cástech, kde prijdou do styku se zeminou nebo kamenivem,  
- prípadné zrízení spojovací vrstvy u základu,  
- úpravy pro osazení zarízení ochrany konstrukce proti vlivu bludných proudu,</t>
  </si>
  <si>
    <t>289368</t>
  </si>
  <si>
    <t>VÝZTUŽ STRÍKANÉHO BETONU ZE SVAR SÍTÍ</t>
  </si>
  <si>
    <t>svařovaná síť jakosti B500B d=6mm oka 100 x 100mm, 4,44kg/m2, kotvená trny d=16mm vlepenými do vývrtu</t>
  </si>
  <si>
    <t>sanace povrchu podpěr v místech s tl. sanace nad 30mm (předpklad 50% plochy) - výkres 2.g,h: 0,5*72,816*4,44/1000=0,162 [A]</t>
  </si>
  <si>
    <t>Položka zahrnuje veškerý materiál, výrobky a polotovary, vcetne mimostaveništní a vnitrostaveništní dopravy (rovnež presuny), vcetne naložení a složení, prípadne s uložením  
- dodání betonárské výztuže v požadované kvalite, stríhání, rezání, ohýbání a spojování do všech požadovaných tvaru (vc. armakošu) a uložení s požadovaným zajištením polohy a krytí výztuže betonem,  
- veškeré svary nebo jiné spoje výztuže,  
- pomocné konstrukce a práce pro osazení a upevnení výztuže (provedení vrtu, dodání a vsunutí kotvicky, její zalepení predepsaným pojivem),  
- zednické výpomoci pro montáž betonárské výztuže,  
- úpravy výztuže pro osazení doplnkových konstrukcí,  
- ochranu výztuže do doby jejího zabetonování,  
- úpravy výztuže pro zrízení železobetonových kloubu, kotevních prvku, závesných ok a doplnkových konstrukcí,  
- veškerá opatrení pro zajištení soudržnosti výztuže a betonu,  
- vodivé propojení výztuže, které je soucástí ochrany konstrukce proti vlivum bludných proudu, vyvedení do merících skríní nebo míst pro merení bludných proudu (vlastní merící skríne se uvádejí položkami SD 74),  
- povrchovou antikorozní úpravu výztuže,  
- separaci výztuže,  
- osazení merících zarízení a úpravy pro ne,  
- osazení merících skríní nebo míst pro merení bludných proudu.</t>
  </si>
  <si>
    <t>28997G</t>
  </si>
  <si>
    <t>OPLÁŠTENÍ (ZPEVNENÍ) Z GEOTEXTILIE DO 800G/M2</t>
  </si>
  <si>
    <t>drenážní potrubí - výkres 2.h (2*6.3+9.9+10.8+10.8+10.3)*0,50=27,200 [A]</t>
  </si>
  <si>
    <t>Položka zahrnuje:  
- dodávku predepsané geotextilie  
- úpravu, ocištení a ochranu podkladu  
- prichycení k podkladu, prípadne zatížení  
- úpravy spoju a zajištení okraju  
- úpravy pro odvodnení  
- nutné presahy  
- mimostaveništní a vnitrostaveništní dopravu</t>
  </si>
  <si>
    <t>Svislé konstrukce</t>
  </si>
  <si>
    <t>317125</t>
  </si>
  <si>
    <t>RÍMSY Z DÍLCU ŽELEZOBETONOVÝCH DO C30/37</t>
  </si>
  <si>
    <t>výkres 11: 0,12*0,5*103,2+0,12*0,5*103,0=12,372 [A]</t>
  </si>
  <si>
    <t>- dodání  dílce  požadovaného  tvaru  a  vlastností,  jeho  skladování,  doprava  a  osazení  do  definitivní polohy, vcetne komplexní technologie výroby a montáže dílcu, ošetrení a ochrana dílcu,  
- u dílcu železobetonových a predpjatých veškerá výztuž, prípadne i tuhé kovové prvky a závesná oka,  
- úpravy a zarízení pro uložení a transport dílce,  
- veškeré požadované úpravy dílcu, vcetne doplnkových konstrukcí a vybavení,  
- sestavení dílce na stavbe vcetne montážních zarízení, plošin a prahu a pod.,  
- výpln, tesnení a tmelení spár a spoju,  
- ocištení a ošetrení úložných ploch,  
- zednické výpomoce pro montáž dílcu,  
- oznacení dílce výrobním štítkem nebo jiným zpusobem,  
- úpravy dílce pro dodržení požadované presnosti jeho osazení, vcetne prípadných merení,  
- veškerá zarízení pro zajištení stability v každém okamžiku,  
- další práce dané prípadne specifikací k príslušnému prefabrik. dílci (úprava pohledových ploch, príp. rubových ploch, osazení merících zarízení, zkoušení a merení dílcu a pod.).</t>
  </si>
  <si>
    <t>31717</t>
  </si>
  <si>
    <t>KOVOVÉ KONSTRUKCE PRO KOTVENÍ RÍMSY</t>
  </si>
  <si>
    <t>KG</t>
  </si>
  <si>
    <t>kotvení monolitické části říms kotvami do vývrtu, 8,0kg/ks - výkres 11 102*8,0=816,000 [A] 
kotvení prefabrikované části říms kotvami do vývrtu 2,5kg/ks - výkres 11 212*2,5=530,000 [B] 
Celkové množství 1346.000000=1 346,000 [C]</t>
  </si>
  <si>
    <t>Položka zahrnuje dodávku (výrobu) kotevního prvku predepsaného tvaru a jeho osazení do predepsané polohy vcetne nezbytných prací (vrty, zálivky apod.)</t>
  </si>
  <si>
    <t>317325</t>
  </si>
  <si>
    <t>RÍMSY ZE ŽELEZOBETONU DO C30/37</t>
  </si>
  <si>
    <t>výkres 11:  0.2*0.7*103.2+0.2*1.7*103.0=49,468 [A]</t>
  </si>
  <si>
    <t>položka zahrnuje:  
- dodání  cerstvého  betonu  (betonové  smesi)  požadované  kvality,  jeho  uložení  do požadovaného tvaru pri jakékoliv hustote výztuže, konzistenci cerstvého betonu a zpusobu hutnení, ošetrení a ochranu betonu,  
- zhotovení nepropustného, mrazuvzdorného betonu a betonu požadované trvanlivosti a vlastností,  
- užití potrebných prísad a technologií výroby betonu,  
- zrízení pracovních a dilatacních spar, vcetne potrebných úprav, výplne, vložek, opracování, ocištení a ošetrení,  
- bednení  požadovaných  konstr. (i ztracené) s úpravou  dle požadované  kvality povrchu betonu, vcetne odbednovacích a odskružovacích prostredku,  
- podperné  konstr. (skruže) a lešení všech druhu pro bednení, uložení cerstvého betonu, výztuže a doplnkových konstr., vc. požadovaných otvoru, ochranných a bezpecnostních opatrení a základu techto konstrukcí a lešení,  
- vytvorení kotevních cel, kapes, nálitku, a sedel,  
- zrízení  všech  požadovaných  otvoru, kapes, výklenku, prostupu, dutin, drážek a pod., vc. ztížení práce a úprav  kolem nich,  
- úpravy pro osazení výztuže, doplnkových konstrukcí a vybavení,  
- úpravy povrchu pro položení požadované izolace, povlaku a náteru, prípadne vyspravení,  
- ztížení práce u kabelových a injektážních trubek a ostatních zarízení osazovaných do betonu,  
- konstrukce betonových kloubu, upevnení kotevních prvku a doplnkových konstrukcí,  
- nátery zabranující soudržnost betonu a bednení,  
- výpln, tesnení  a tmelení spar a spoju,  
- opatrení  povrchu  betonu  izolací  proti zemní vlhkosti v cástech, kde prijdou do styku se zeminou nebo kamenivem,  
- prípadné zrízení spojovací vrstvy u základu,  
- úpravy pro osazení zarízení ochrany konstrukce proti vlivu bludných proudu</t>
  </si>
  <si>
    <t>317365</t>
  </si>
  <si>
    <t>VÝZTUŽ RÍMS Z OCELI 10505, B500B</t>
  </si>
  <si>
    <t>160kg oceli na 1m3 betonu: 0,16*49,468=7,915 [A]</t>
  </si>
  <si>
    <t>položka zahrnuje:   
- dodání betonárské výztuže v požadované kvalite, stríhání, rezání, ohýbání a spojování do všech požadovaných tvaru (vc. armakošu) a uložení s požadovaným zajištením polohy a krytí výztuže betonem,  
- veškeré svary nebo jiné spoje výztuže,  
- pomocné konstrukce a práce pro osazení a upevnení výztuže,  
- zednické výpomoci pro montáž betonárské výztuže,  
- úpravy výztuže pro osazení doplnkových konstrukcí,  
- ochranu výztuže do doby jejího zabetonování,  
- úpravy výztuže pro zrízení železobetonových kloubu, kotevních prvku, závesných ok a doplnkových konstrukcí,  
- veškerá opatrení pro zajištení soudržnosti výztuže a betonu,  
- vodivé propojení výztuže, které je soucástí ochrany konstrukce proti vlivum bludných proudu, vyvedení do merících skríní nebo míst pro merení bludných proudu (vlastní merící skríne se uvádejí položkami SD 74)  
- povrchovou antikorozní úpravu výztuže,  
- separaci výztuže,  
- osazení merících zarízení a úpravy pro ne,  
- osazení merících skríní nebo míst pro merení bludných proudu.</t>
  </si>
  <si>
    <t>333325</t>
  </si>
  <si>
    <t>MOSTNÍ OPERY A KRÍDLA ZE ŽELEZOVÉHO BETONU DO C30/37 XF2</t>
  </si>
  <si>
    <t>s vyznačením data výstavby podle Vzorových listů staveb pozemních komunikací, list VL4 209.01.</t>
  </si>
  <si>
    <t>úložné prahy: 2,1*0,6*9,8+2,1*0,9*9,8=30,870 [A] 
ložiskové bloky: 0,6*0,6*0,3*4=0,432 [B] 
závěrné zídky: 0,75*1,6*9,8*2=23,520 [C] 
křídla: 1,5*2,5*10,8*4=162,000 [D] 
Celkové množství 216.822000=216,822 [E]</t>
  </si>
  <si>
    <t>- dodání  cerstvého  betonu  (betonové  smesi)  požadované  kvality,  jeho  uložení  do požadovaného tvaru pri jakékoliv hustote výztuže, konzistenci cerstvého betonu a zpusobu hutnení, ošetrení a ochranu betonu,  
- zhotovení nepropustného, mrazuvzdorného betonu a betonu požadované trvanlivosti a vlastností,  
- užití potrebných prísad a technologií výroby betonu,  
- zrízení pracovních a dilatacních spar, vcetne potrebných úprav, výplne, vložek, opracování, ocištení a ošetrení,  
- bednení  požadovaných  konstr. (i ztracené) s úpravou  dle požadované  kvality povrchu betonu, vcetne odbednovacích a odskružovacích prostredku,  
- podperné  konstr. (skruže) a lešení všech druhu pro bednení, uložení cerstvého betonu, výztuže a doplnkových konstr., vc. požadovaných otvoru, ochranných a bezpecnostních opatrení a základu techto konstrukcí a lešení,  
- vytvorení kotevních cel, kapes, nálitku, a sedel,  
- zrízení  všech  požadovaných  otvoru, kapes, výklenku, prostupu, dutin, drážek a pod., vc. ztížení práce a úprav  kolem nich,  
- úpravy pro osazení výztuže, doplnkových konstrukcí a vybavení,  
- úpravy povrchu pro položení požadované izolace, povlaku a náteru, prípadne vyspravení,  
- ztížení práce u kabelových a injektážních trubek a ostatních zarízení osazovaných do betonu,  
- konstrukce betonových kloubu, upevnení kotevních prvku a doplnkových konstrukcí,  
- nátery zabranující soudržnost betonu a bednení,  
- výpln, tesnení  a tmelení spar a spoju,  
- opatrení  povrchu  betonu  izolací  proti zemní vlhkosti v cástech, kde prijdou do styku se zeminou nebo kamenivem,  
- prípadné zrízení spojovací vrstvy u základu,  
- úpravy pro osazení zarízení ochrany konstrukce proti vlivu bludných proudu</t>
  </si>
  <si>
    <t>333365</t>
  </si>
  <si>
    <t>VÝZTUŽ MOSTNÍCH OPER A KRÍDEL Z OCELI 10505, B500B</t>
  </si>
  <si>
    <t>120kg oceli na 1m3 betonu: 0,12*216,822=26,019 [A]</t>
  </si>
  <si>
    <t>Položka zahrnuje veškerý materiál, výrobky a polotovary, vcetne mimostaveništní a vnitrostaveništní dopravy (rovnež presuny), vcetne naložení a složení, prípadne s uložením  
- dodání betonárské výztuže v požadované kvalite, stríhání, rezání, ohýbání a spojování do všech požadovaných tvaru (vc. armakošu) a uložení s požadovaným zajištením polohy a krytí výztuže betonem,  
- veškeré svary nebo jiné spoje výztuže,  
- pomocné konstrukce a práce pro osazení a upevnení výztuže,  
- zednické výpomoci pro montáž betonárské výztuže,  
- úpravy výztuže pro osazení doplnkových konstrukcí,  
- ochranu výztuže do doby jejího zabetonování,  
- úpravy výztuže pro zrízení železobetonových kloubu, kotevních prvku, závesných ok a doplnkových konstrukcí,  
- veškerá opatrení pro zajištení soudržnosti výztuže a betonu,  
- vodivé propojení výztuže, které je soucástí ochrany konstrukce proti vlivum bludných proudu, vyvedení do merících skríní nebo míst pro merení bludných proudu (vlastní merící skríne se uvádejí položkami SD 74),  
- povrchovou antikorozní úpravu výztuže,  
- separaci výztuže,  
- osazení merících zarízení a úpravy pro ne,  
- osazení merících skríní nebo míst pro merení bludných proudu.</t>
  </si>
  <si>
    <t>334325</t>
  </si>
  <si>
    <t>MOSTNÍ PILÍRE A STATIVA ZE ŽELEZOVÉHO BETONU DO C30/37</t>
  </si>
  <si>
    <t>dobetonování pilířů - výkres 2.g 2.0*0.4*9.8+2.0*0.5*9.8+0.7*2.0*(0.4+0.6)+0.8*2.0*(0.7+0.3)=20,640 [A]</t>
  </si>
  <si>
    <t>334364</t>
  </si>
  <si>
    <t>VÝZTUŽ MOST PILÍRU A STATIV Z OCELI 10425, B420B</t>
  </si>
  <si>
    <t>200kg oceli na 1m3 betonu 0,2*20,640=4,128 [A]</t>
  </si>
  <si>
    <t>420324</t>
  </si>
  <si>
    <t>PRECHODOVÉ DESKY MOSTNÍCH OPER ZE ŽELEZOBETONU C25/30</t>
  </si>
  <si>
    <t>výkres 6: 6,9*6,2*0,4*2=34,224 [A]</t>
  </si>
  <si>
    <t>420365</t>
  </si>
  <si>
    <t>VÝZTUŽ PRECHODOVÝCH DESEK MOSTNÍCH OPER Z OCELI 10505, B500B</t>
  </si>
  <si>
    <t>120kg oceli na 1m3 betonu: 0,12*34,224=4,107 [A]</t>
  </si>
  <si>
    <t>421325</t>
  </si>
  <si>
    <t>MOSTNÍ NOSNÉ DESKOVÉ KONSTRUKCE ZE ŽELEZOBETONU C30/37 XF2</t>
  </si>
  <si>
    <t>spřažená monolitická deska - výkres 04: 9.7*(0.28+0.19)/2*81.4=185,551 [A]</t>
  </si>
  <si>
    <t>421365</t>
  </si>
  <si>
    <t>VÝZTUŽ MOSTNÍ DESKOVÉ KONSTRUKCE Z OCELI 10505, B500B</t>
  </si>
  <si>
    <t>spřažená deska - 150kg oceli na 1m3 betonu: 0,15*185,551=27,833 [A]</t>
  </si>
  <si>
    <t>Položka zahrnuje veškerý materiál, výrobky a polotovary, vcetne mimostaveništní a vnitrostaveništní dopravy (rovnež presuny), vcetne naložení a složení, prípadne s uložením  
- dodání betonárské výztuže v požadované kvalite, stríhání, rezání, ohýbání a spojování do všech požadovaných tvaru (vc. armakošu) a uložení s požadovaným zajištením polohy a krytí výztuže betonem,  
- veškeré svary nebo jiné spoje výztuže,  
- pomocné konstrukce a práce pro osazení a upevnení výztuže,  
- zednické výpomoci pro montáž betonárské výztuže,  
- úpravy výztuže pro osazení doplnkových konstrukcí,  
- ochranu výztuže do doby jejího zabetonování,  
- úpravy výztuže pro zrízení železobetonových kloubu, kotevních prvku, závesných ok a doplnkových konstrukcí,  
- veškerá opatrení pro zajištení soudržnosti výztuže a betonu,  
- vodivé propojení výztuže, které je soucástí ochrany konstrukce proti vlivum bludných proudu, vyvedení do merících skríní nebo míst pro merení bludných proudu (vlastní merící skríne se uvádejí položkami SD 74.  
- povrchovou antikorozní úpravu výztuže,  
- separaci výztuže,  
- osazení merících zarízení a úpravy pro ne,  
- osazení merících skríní nebo míst pro merení bludných proudu.</t>
  </si>
  <si>
    <t>422325</t>
  </si>
  <si>
    <t>MOSTNÍ NOSNÉ TRÁMOVÉ KONSTRUKCE ZE ŽELEZOBETONU C30/37</t>
  </si>
  <si>
    <t>koncové monolitické příčníky nosné konstrukce - výkres 04 1.2*1.2*(9.8+9.9)=28,368 [A] 
mezilehlé monolitické příčníky nosné konstrukce - výkres 04: 2.0*1.2*9.8*2=47,040 [B] 
Celkové množství 75.408000=75,408 [C]</t>
  </si>
  <si>
    <t>422365</t>
  </si>
  <si>
    <t>VÝZTUŽ MOSTNÍ TRÁMOVÉ KONSTRUKCE Z OCELI 10505, B500B</t>
  </si>
  <si>
    <t>příčníky - 150kg oceli na 1m3 betonu: 0,15*74,408=11,161 [A]</t>
  </si>
  <si>
    <t>424137</t>
  </si>
  <si>
    <t>MOSTNÍ NOSNÍKY Z DÍLCU Z PREDPJ BET DO C50/60</t>
  </si>
  <si>
    <t>Prefabrikované nosnky z betonu C45/55 XF2.</t>
  </si>
  <si>
    <t>nosníky výš. 1,05m, dl.25,85m, plocha příčného řezu 0,262m2 3*10*0,262*25,85=203,181 [A]</t>
  </si>
  <si>
    <t>- dodání dílce požadovaného tvaru a vlastností, jeho skladování, doprava a osazení do definitivní polohy, vcetne komplexní technologie výroby a montáže dílcu, ošetrení a ochrana dílcu,  
- u dílcu železobetonových a predpjatých veškerá výztuž, prípadne i tuhé kovové prvky a závesná oka,  
- úpravy a zarízení pro uložení a transport dílce,  
- veškeré požadované úpravy dílcu, vcetne doplnkových konstrukcí a vybavení,  
- sestavení dílce na stavbe vcetne montážních zarízení, plošin a prahu a pod.,  
- výpln, tesnení a tmelení spár a spoju,  
- ocištení a ošetrení úložných ploch,  
- zednické výpomoce pro montáž dílcu,  
- oznacení dílce výrobním štítkem nebo jiným zpusobem,  
- úpravy dílce pro dodržení požadované presnosti jeho osazení, vcetne prípadných merení,  
- veškerá zarízení pro zajištení stability v každém okamžiku,  
- další práce dané prípadne specifikací k príslušnému prefabrik. dílci (úprava pohledových ploch, príp. rubových ploch, osazení merících zarízení, zkoušení a merení dílcu a pod.).</t>
  </si>
  <si>
    <t>42838</t>
  </si>
  <si>
    <t>KLOUB ZE ŽELEZOBETONU VCET VÝZTUŽE</t>
  </si>
  <si>
    <t>uložení přechodové desky - výkres 6: 6,3*2=12,600 [A]</t>
  </si>
  <si>
    <t>Položka kloub ze železobetonu zahrnuje pouze zhotovení kloubu (zrízení a odstranení vložky pro pérové a vrubové klouby a pod.), beton a výztuž musí být zahrnuta v príslušných konstrukcních cástech. Beton a výztuž samostatného kloubu (napr. kyvné sloupecky) se zarazují jako vodorovná konstrukce.</t>
  </si>
  <si>
    <t>kloub na pilířích - výkres 2.g 19,8*2=39,600 [A]</t>
  </si>
  <si>
    <t>42862</t>
  </si>
  <si>
    <t>MOSTNÍ LOŽISKA ELASTOMEROVÁ PRO ZATÍŽ DO 2,5MN</t>
  </si>
  <si>
    <t>na  opěrách - výkres 07: 2+2=4,000 [A]</t>
  </si>
  <si>
    <t>- výrobní dokumentaci, jde-li o ložisko individuálne vyrábené  
- dodání kompletních ložisek požadované kvality  
- prípravu, ocištení a úpravy úložných ploch  
- osazení ložisek podle predepsaného technologického predpisu bez ohledu na zpusob uložení a kotvení  
- uložení do malty jakéhokoliv druhu vcetne dodávky této malty  
- uložení na plastické vložky nebo maltu vcetne dodávky této vložky nebo malty  
- uložení na vrstvu plastbetonové malty nebo podobné vrstvy jako ochranu proti pruchodu bludných proudu  
- vyplnení kotevních otvoru  
- lešení a podperné konstrukce  
- tmelení, tesnení a výplne spar  
- nastavení ložisek a odborná prohlídka  
- docasné zpevnení nebo naopak docasné uvolnení ložisek  
- opatrení ložisek znakem výrobce a typovým císlem  
- úpravy, ocištení a ošetrení okolí ložisek  
- primereným zpusobem je nutné zahrnout ustanovení pro TMCH 94 pro kovové konstrukce.</t>
  </si>
  <si>
    <t>451312</t>
  </si>
  <si>
    <t>PODKLADNÍ A VÝPLNOVÉ VRSTVY Z PROSTÉHO BETONU C12/15</t>
  </si>
  <si>
    <t>pod drenáží za rubem spodní stavby tl. 400mm - výkres 2.h: 0.4*1.0*(2*6.3+9.9+10.8+10.8+10.3)=21,760 [A] 
pod přechodovou deskou tl. 100mm - výkres 6: 7,2*6,2*0,1*2=8,928 [B] 
Celkové množství 30.688000=30,688 [C]</t>
  </si>
  <si>
    <t>33</t>
  </si>
  <si>
    <t>45131A</t>
  </si>
  <si>
    <t>PODKLADNÍ A VÝPLNOVÉ VRSTVY Z PROSTÉHO BETONU C20/25</t>
  </si>
  <si>
    <t>doplnění opevnění svahových kuželů tl.150mm  - výkres 2.b: 0,2*110,4*0,15=3,312 [A] 
zpevnění podél křídel v tl.150mm - výkres 2.b (4,0+5,0+4,0+4,0)*1,2"sklon svahu"*0,15=20,400 [B] 
skluzy v tl.150mm - výkres 2.b: (6,0+6,0)*1,2"sklon svahu"*0,15=14,400 [C] 
zádlažba za římsami v tl.150mm - výkres 2.b: (3,0+5,0+2,0+7,0)*0,15=2,550 [D] 
Celkové množství 11.082000=11,082 [E]</t>
  </si>
  <si>
    <t>45852</t>
  </si>
  <si>
    <t>VÝPLN ZA OPERAMI A ZDMI Z KAMENIVA DRCENÉHO</t>
  </si>
  <si>
    <t>ochranný zásyp s drenážní funkcí ŠD 22/32 - výkres 2.c,h: 1.6*1.7*6.3+1.9*2.0*6.3+1.7*1.6*(9.9+10.8+10.8+10.3)=154,772 [A] 
odpočet obetonocání drenáže za rubem opěr - pol. 45860: -4,896=-4,896 [B] 
Celkové množství 149.876000=149,876 [C]</t>
  </si>
  <si>
    <t>položka zahrnuje dodávku predepsaného kameniva, mimostaveništní a vnitrostaveništní dopravu a jeho uložení  
není-li v zadávací dokumentaci uvedeno jinak, jedná se o nakupovaný materiál</t>
  </si>
  <si>
    <t>45860</t>
  </si>
  <si>
    <t>VÝPLN ZA OPERAMI A ZDMI Z MEZEROVITÉHO BETONU</t>
  </si>
  <si>
    <t>obetonování drenáže ze rubem opěr - výkres 2.c, h, 19: 0,3*0,3*(2*6.3+9.9+10.8+10.8+10.3)=4,896 [A]</t>
  </si>
  <si>
    <t>položka zahrnuje:  
- dodávku mezerovitého betonu predepsané kvality a zásyp se zhutnením vcetne mimostaveništní a vnitrostaveništní dopravy</t>
  </si>
  <si>
    <t>465512</t>
  </si>
  <si>
    <t>DLAŽBY Z LOMOVÉHO KAMENE NA MC</t>
  </si>
  <si>
    <t>doplnění opevnění svahových kuželů tl. 200mm - výkres 2.b: 0,2*110,4*0,2=4,416 [A] 
zpevnění podél křídel v tl.200mm - výkres 2.b (4,0+5,0+4,0+4,0)*1,2"sklon svahu"*0,2=20,400 [B] 
skluzy v tl.200mm - výkres 2.b: (6,0+6,0)*1,2"sklon svahu"*0,2=14,400 [C] 
zádlažba za římsami v tl.200mm - výkres 2.b: (3,0+5,0+2,0+7,0)*0,2=3,400 [D] 
Celkové množství 14.776000=14,776 [E]</t>
  </si>
  <si>
    <t>položka zahrnuje:  
- nutné zemní práce (svahování, úpravu pláne a pod.)  
- zrízení spojovací vrstvy  
- zrízení lože dlažby z cementové malty predepsané kvality a predepsané tlouštky  
- dodávku a položení dlažby z lomového kamene do predepsaného tvaru  
- spárování, tesnení, tmelení a vyplnení spar MC prípadne s vyklínováním  
- úprava povrchu pro odvedení srážkové vody  
- nezahrnuje podklad pod dlažbu, vykazuje se samostatne položkami SD 45</t>
  </si>
  <si>
    <t>v množství 0,4kg/m2</t>
  </si>
  <si>
    <t>na litém asfaltu ochrany izolace mostovky: 632,6=632,600 [A]</t>
  </si>
  <si>
    <t>v množství 0,25kg/m2</t>
  </si>
  <si>
    <t>na ložní vrstvě - výkres 2.b,c,d: 7,5*81,4=610,500 [A]</t>
  </si>
  <si>
    <t>ASFALTOVÝ BETON PRO OBRUSNÉ VRSTVY MODIFIK ACO 11+ TL. 40MM</t>
  </si>
  <si>
    <t>výkres 2.b,c,d: 7,5*81,4=610,500 [A]</t>
  </si>
  <si>
    <t>574D46</t>
  </si>
  <si>
    <t>ASFALTOVÝ BETON PRO LOŽNÍ VRSTVY MODIFIK ACL 16+ TL. 50MM</t>
  </si>
  <si>
    <t>ACL 16+ PMB 25/55-60 50mm</t>
  </si>
  <si>
    <t>575F43</t>
  </si>
  <si>
    <t>LITÝ ASFALT MA IV (OCHRANA MOSTNÍ IZOLACE) 11 TL. 35MM MODIFIK</t>
  </si>
  <si>
    <t>mostovka - výkres 2.c,d: 7,5*81,4=610,500 [A] 
přechodové desky - výkres 2.b,c,d: 6,5*1,7*2=22,100 [B] 
Celkové množství 632.600000=632,600 [C]</t>
  </si>
  <si>
    <t>57641</t>
  </si>
  <si>
    <t>POSYP KAMENIVEM OBALOVANÝM 5KG/M2</t>
  </si>
  <si>
    <t>- dodání obalovaného kameniva predepsané kvality a zrnitosti  
- posyp predepsaným množstvím</t>
  </si>
  <si>
    <t>Úpravy povrchů, podlahy, výplně otvorů</t>
  </si>
  <si>
    <t>626112</t>
  </si>
  <si>
    <t>REPROFILACE PODHLEDU, SVISLÝCH PLOCH SANACNÍ MALTOU JEDNOVRST TL 20MM</t>
  </si>
  <si>
    <t>sanace povrchu podpěr  - výkres 2.g,h: 0,8*72,816=58,253 [A]</t>
  </si>
  <si>
    <t>položka zahrnuje:  
dodávku veškerého materiálu potrebného pro predepsanou úpravu v predepsané kvalite  
nutné vyspravení podkladu, prípadne zatrení spar zdiva  
položení vrstvy v predepsané tlouštce  
potrebná lešení a podperné konstrukce</t>
  </si>
  <si>
    <t>62641</t>
  </si>
  <si>
    <t>SJEDNOCUJÍCÍ STERKA JEMNOU MALTOU TL CCA 2MM</t>
  </si>
  <si>
    <t>sanace povrchu podpěr - výkres 2.g,h: 1,0*72,816=72,816 [A]</t>
  </si>
  <si>
    <t>62652</t>
  </si>
  <si>
    <t>OCHRANA VÝZTUŽE PRI NEDOSTATECNÉM KRYTÍ</t>
  </si>
  <si>
    <t>sanace povrchu podpěr - výkres 2.g,h: 0,05*72,816=3,641 [A]</t>
  </si>
  <si>
    <t>položka zahrnuje:  
dodávku veškerého materiálu potrebného pro predepsanou úpravu v predepsané kvalite  
položení vrstvy v predepsané tlouštce  
potrebná lešení a podperné konstrukce</t>
  </si>
  <si>
    <t>Přidružená stavební výroba</t>
  </si>
  <si>
    <t>711111</t>
  </si>
  <si>
    <t>IZOLACE BEŽNÝCH KONSTRUKCÍ PROTI ZEMNÍ VLHKOSTI ASFALTOVÝMI NÁTERY</t>
  </si>
  <si>
    <t>Np + 2Na</t>
  </si>
  <si>
    <t>líce křídel - výkres 2.h: 2*2.1*5.5+4*1.7*1.7=34,660 [A] 
povrch přechodových desek - výkres 6: (6,9-1,3+0,4)*6,2*2=74,400 [B] 
Celkové množství 109.060000=109,060 [C]</t>
  </si>
  <si>
    <t>položka zahrnuje:  
- dodání  predepsaného izolacního materiálu  
- ocištení a ošetrení podkladu, zadávací dokumentace muže zahrnout i prípadné vyspravení  
- zrízení izolace jako kompletního povlaku, prípadne komplet. soustavy nebo systému podle príslušného  technolog. predpisu  
- zrízení izolace i jednotlivých vrstev po etapách, vcetne pracovních spár a spoju  
- úprava u okraju, rohu, hran, dilatacních i pracovních spoju, kotev, obrubníku, dilatacních zarízení, odvodnení, otvoru, neizolovaných míst a pod.  
- zajištení odvodnení povrchu izolace, vcetne odvodnení nejnižších míst, pokud dokumentace pro zadání stavby nestanoví jinak  
- ochrana izolace do doby zrízení definitivní ochranné vrstvy nebo konstrukce  
- úprava, ocištení a ošetrení prostoru kolem izolace  
- provedení požadovaných zkoušek  
- nezahrnuje ochranné vrstvy, napr. geotextilii</t>
  </si>
  <si>
    <t>47</t>
  </si>
  <si>
    <t>711112</t>
  </si>
  <si>
    <t>IZOLACE BEŽNÝCH KONSTRUKCÍ PROTI ZEMNÍ VLHKOSTI ASFALTOVÝMI PÁSY</t>
  </si>
  <si>
    <t>ruby opěr a křídel - výkres 2.h: 2*2.3*6.3+2.5*(9.9+10.8+10.8+10.3)=133,480 [A]</t>
  </si>
  <si>
    <t>48</t>
  </si>
  <si>
    <t>711432</t>
  </si>
  <si>
    <t>IZOLACE MOSTOVEK POD RÍMSOU ASFALTOVÝMI PÁSY</t>
  </si>
  <si>
    <t>okapnička RŠ 250mm - výkres 11: 0,25*103,2+0,25*103,0=51,550 [A]</t>
  </si>
  <si>
    <t>položka zahrnuje:  
- dodání  predepsaného izolacního materiálu  
- ocištení a ošetrení podkladu, zadávací dokumentace muže zahrnout i prípadné vyspravení  
- zrízení izolace jako kompletního povlaku, prípadne komplet. soustavy nebo systému podle príslušného  technolog. predpisu  
- zrízení izolace i jednotlivých vrstev po etapách, vcetne pracovních spár a spoju  
- úprava u okraju, rohu, hran, dilatacních i pracovních spoju, kotev, obrubníku, dilatacních zarízení, odvodnení, otvoru, neizolovaných míst a pod.  
- zajištení odvodnení povrchu izolace, vcetne odvodnení nejnižších míst, pokud dokumentace pro zadání stavby nestanoví jinak  
- ochrana izolace do doby zrízení definitivní ochranné vrstvy nebo konstrukce  
- úprava, ocištení a ošetrení prostoru kolem izolace  
- provedení požadovaných zkoušek  
- nezahrnuje ochranné vrstvy, napr. lepenku s hliníkovou vložkou, litý asfalt, asfaltový beton</t>
  </si>
  <si>
    <t>49</t>
  </si>
  <si>
    <t>711442</t>
  </si>
  <si>
    <t>IZOLACE MOSTOVEK CELOPLOŠNÁ ASFALTOVÝMI PÁSY S PECETÍCÍ VRSTVOU</t>
  </si>
  <si>
    <t>mostovka - výkres 04: 9,7*81,4=789,580 [A] 
části přechodových desek - výkres 06: 1,7*6,5*2=22,100 [B] 
horní plocha křídel - výkres 2.h: 1,7*(10,7+10,8+10,6+10,3)=72,080 [C] 
Celkové množství 883.760000=883,760 [D]</t>
  </si>
  <si>
    <t>položka zahrnuje:  
- dodání  predepsaného izolacního materiálu  
- ocištení a ošetrení podkladu, zadávací dokumentace muže zahrnout i prípadné vyspravení  
- zrízení izolace jako kompletního povlaku, prípadne komplet. soustavy nebo systému podle príslušného  technolog. predpisu  
- zrízení izolace i jednotlivých vrstev po etapách, vcetne pracovních spár a spoju  
- úprava u okraju, rohu, hran, dilatacních i pracovních spoju, kotev, obrubníku, dilatacních zarízení, odvodnení, otvoru, neizolovaných míst a pod.  
- zajištení odvodnení povrchu izolace, vcetne odvodnení nejnižších míst, pokud dokumentace pro zadání stavby nestanoví jinak  
- ochrana izolace do doby zrízení definitivní ochranné vrstvy nebo konstrukce  
- úprava, ocištení a ošetrení prostoru kolem izolace  
- provedení požadovaných zkoušek  
- nezahrnuje ochranné vrstvy, napr. litý asfalt, asfaltový beton  
v této položce se vykáže i izolace rámových konstrukcí (mosty, propusty, kolektory)</t>
  </si>
  <si>
    <t>50</t>
  </si>
  <si>
    <t>711502</t>
  </si>
  <si>
    <t>OCHRANA IZOLACE NA POVRCHU ASFALTOVÝMI PÁSY</t>
  </si>
  <si>
    <t>Těžkými asfalotvými pásy s kovovou nosnou vložkou.</t>
  </si>
  <si>
    <t>pod římsami - výkres 11: 1,0*103,2+2,0*103,0=309,200 [A]</t>
  </si>
  <si>
    <t>položka zahrnuje:  
- dodání  predepsaného ochranného materiálu  
- zrízení ochrany izolace</t>
  </si>
  <si>
    <t>51</t>
  </si>
  <si>
    <t>711509</t>
  </si>
  <si>
    <t>OCHRANA IZOLACE NA POVRCHU TEXTILIÍ</t>
  </si>
  <si>
    <t>geotextílií  min. 800g/m2</t>
  </si>
  <si>
    <t>ruby opěr a křídel - výkres 2.h: 2*2.3*6.3+2.5*(9.9+10.8+10.8+10.3)=133,480 [A] 
povrch přechodových desek - výkres 6: (6,9-1,3+0,4)*6,2*2=74,400 [B] 
Celkové množství 207.880000=207,880 [C]</t>
  </si>
  <si>
    <t>52</t>
  </si>
  <si>
    <t>78381</t>
  </si>
  <si>
    <t>NÁTERY BETON KONSTR TYP S1 (OS-A)</t>
  </si>
  <si>
    <t>povrch říms - výkres 11: 0,7*103,2+1,7*103,0=247,340 [A]</t>
  </si>
  <si>
    <t>- položka zahrnuje kompletní povlaky (i ruznobarevné), vcetne úpravy podkladu (odmaštení, odstranení starých náteru a necistot) a jeho vyspravení, provedení náteru predepsaným postupem a splnení všech požadavku daných technologickým predpisem.</t>
  </si>
  <si>
    <t>53</t>
  </si>
  <si>
    <t>78382</t>
  </si>
  <si>
    <t>NÁTERY BETON KONSTR TYP S2 (OS-B)</t>
  </si>
  <si>
    <t>ochranný nátěr konců nosné konstrukce - výkres 04: 2*(0.28+0.15+1.12)*81.4=252,340 [A]</t>
  </si>
  <si>
    <t>54</t>
  </si>
  <si>
    <t>sanace povrchu podpěr, pol. 62641 - výkres 2.g,h: 72,816=72,816 [A]</t>
  </si>
  <si>
    <t>55</t>
  </si>
  <si>
    <t>78383</t>
  </si>
  <si>
    <t>NÁTERY BETON KONSTR TYP S4 (OS-C)</t>
  </si>
  <si>
    <t>obruby říms - výkres 11: (0,15+0,15)*103,2+(0,15+0,15)*103,0=61,860 [A]</t>
  </si>
  <si>
    <t>Potrubí</t>
  </si>
  <si>
    <t>56</t>
  </si>
  <si>
    <t>87533</t>
  </si>
  <si>
    <t>POTRUBÍ DREN Z TRUB PLAST DN DO 150MM</t>
  </si>
  <si>
    <t>převedení drenáže za rubem spodní stavby přes dříky spodní stavby - výkres 2.h, 19: 2*1,5=3,000 [A]</t>
  </si>
  <si>
    <t>položky pro zhotovení potrubí platí bez ohledu na sklon  
zahrnuje:  
- výrobní dokumentaci (vcetne technologického predpisu)  
- dodání veškerého trubního a pomocného materiálu  (trouby,  trubky,  tvarovky,  spojovací a tesnící  materiál a pod.), podperných, závesných a upevnovacích prvku, vcetne potrebných úprav  
- úprava a príprava podkladu a podper, ocištení a ošetrení podkladu a podper  
- zrízení plne funkcního potrubí, kompletní soustavy, podle príslušného technologického predpisu  
- zrízení potrubí i jednotlivých cástí po etapách, vcetne pracovních spar a spoju, pracovního zaslepení koncu a pod.  
- úprava prostupu, pruchodu  šachtami a komorami, okolí podper a vyústení, zaústení, napojení, vyvedení a upevnení odpad. výustí  
- ochrana potrubí náterem (vc. úpravy povrchu), prípadne izolací, nejsou-li tyto práce predmetem jiné položky  
- úprava, ocištení a ošetrení prostoru kolem potrubí  
- položky platí pro práce provádené v prostoru zapaženém i nezapaženém a i v kolektorech, chránickách  
- položky zahrnují i práce spojené s nutnými obtoky, prevádením a cerpáním vody</t>
  </si>
  <si>
    <t>57</t>
  </si>
  <si>
    <t>875332</t>
  </si>
  <si>
    <t>POTRUBÍ DREN Z TRUB PLAST DN DO 150MM DEROVANÝCH</t>
  </si>
  <si>
    <t>DN 150mm SN8</t>
  </si>
  <si>
    <t>drenáže za rubem spodní stavby - výkres 2.h: 2*6.3+9.9+10.8+10.8+10.3=54,400 [A]</t>
  </si>
  <si>
    <t>58</t>
  </si>
  <si>
    <t>87626</t>
  </si>
  <si>
    <t>CHRÁNICKY Z TRUB PLAST DN DO 80MM</t>
  </si>
  <si>
    <t>D=75/61mm</t>
  </si>
  <si>
    <t>v pravostranné římse - výkres 11:  2*(103,0+2,0+3,0+2*0,5)=218,000 [A]</t>
  </si>
  <si>
    <t>položky pro zhotovení potrubí platí bez ohledu na sklon  
zahrnuje:  
- výrobní dokumentaci (vcetne technologického predpisu)  
- dodání veškerého trubního a pomocného materiálu  (trouby,  trubky,  tvarovky,  spojovací a tesnící  materiál a pod.), podperných, závesných a upevnovacích prvku, vcetne potrebných úprav  
- úprava a príprava podkladu a podper, ocištení a ošetrení podkladu a podper  
- zrízení plne funkcního potrubí, kompletní soustavy, podle príslušného technologického predpisu  
- zrízení potrubí i jednotlivých cástí po etapách, vcetne pracovních spar a spoju, pracovního zaslepení koncu a pod.  
- úprava prostupu, pruchodu  šachtami a komorami, okolí podper a vyústení, zaústení, napojení, vyvedení a upevnení odpad. výustí  
- ochrana potrubí náterem (vc. úpravy povrchu), prípadne izolací, nejsou-li tyto práce predmetem jiné položky  
- úprava, ocištení a ošetrení prostoru kolem potrubí  
 vcetne prípadne predepsaného utesnení koncu chránicek  
- položky platí pro práce provádené v prostoru zapaženém i nezapaženém a i v kolektorech, chránickách</t>
  </si>
  <si>
    <t>59</t>
  </si>
  <si>
    <t>9112B1</t>
  </si>
  <si>
    <t>ZÁBRADLÍ MOSTNÍ SE SVISLOU VÝPLNÍ - DODÁVKA A MONTÁŽ</t>
  </si>
  <si>
    <t>výkres 17:  102,57=102,570 [A]</t>
  </si>
  <si>
    <t>položka zahrnuje:  
dodání zábradlí vcetne predepsané povrchové úpravy  
kotvení sloupku, t.j. kotevní desky, šrouby z nerez oceli, vrty a zálivku, pokud zadávací dokumentace nestanoví jinak  
prípadné nivelacní hmoty pod kotevní desky</t>
  </si>
  <si>
    <t>60</t>
  </si>
  <si>
    <t>9115C1</t>
  </si>
  <si>
    <t>SVODIDLO OCEL MOSTNÍ JEDNOSTR, ÚROVEN ZADRŽ H2 - DODÁVKA A MONTÁŽ</t>
  </si>
  <si>
    <t>výkres 17: 104,0=104,000 [A]</t>
  </si>
  <si>
    <t>položka zahrnuje:  
- kompletní dodávku všech dílu ocelového svodidla s predepsanou povrchovou úpravou vcetne spojovacích a diltacních prvku  
- montáž a osazení svodidla, kotvení, t.j. kotevní desky, šrouby z nerez oceli, vrty a zálivku, pokud zadávací dokumentace nestanoví jinak, prípadné nivelacní hmoty pod kotevní desky  
- prechod na jiný typ svodidla nebo pres mostní záver  
- ochranu proti bludným proudum a vývody pro jejich merení  
nezahrnuje odrazky nebo retroreflexní fólie</t>
  </si>
  <si>
    <t>61</t>
  </si>
  <si>
    <t>9117C1</t>
  </si>
  <si>
    <t>SVOD OCEL ZÁBRADEL ÚROVEN ZADRŽ H2 - DODÁVKA A MONTÁŽ</t>
  </si>
  <si>
    <t>výkres 18: 104,0=104,000 [A]</t>
  </si>
  <si>
    <t>62</t>
  </si>
  <si>
    <t>výkres 17, 08: 2*3=6,000 [A]</t>
  </si>
  <si>
    <t>63</t>
  </si>
  <si>
    <t>64</t>
  </si>
  <si>
    <t>91345</t>
  </si>
  <si>
    <t>NIVELACNÍ ZNACKY KOVOVÉ</t>
  </si>
  <si>
    <t>na římse pro sledování nivelace hrází Povodím Moravy s.p.: 8=8,000 [A]</t>
  </si>
  <si>
    <t>položka zahrnuje:  
- dodání a osazení nivelacní znacky vcetne nutných zemních prací  
- vnitrostaveništní a mimostaveništní dopravu</t>
  </si>
  <si>
    <t>65</t>
  </si>
  <si>
    <t>91355</t>
  </si>
  <si>
    <t>EVIDENCNÍ CÍSLO MOSTU</t>
  </si>
  <si>
    <t>položka zahrnuje štítek s evidencním císlem mostu, sloupek dopravní znacky vcetne osazení a nutných zemních prací a zabetonování</t>
  </si>
  <si>
    <t>66</t>
  </si>
  <si>
    <t>914161</t>
  </si>
  <si>
    <t>DOPRAVNÍ ZNACKY ZÁKLADNÍ VELIKOSTI HLINÍKOVÉ FÓLIE TR 1 - DODÁVKA A MONTÁŽ</t>
  </si>
  <si>
    <t>IS15a Jiný název - Název vodního toku: 2=2,000 [A]</t>
  </si>
  <si>
    <t>položka zahrnuje:  
- dodávku a montáž znacek v požadovaném provedení</t>
  </si>
  <si>
    <t>67</t>
  </si>
  <si>
    <t>917223</t>
  </si>
  <si>
    <t>SILNICNÍ A CHODNÍKOVÉ OBRUBY Z BETONOVÝCH OBRUBNÍKU ŠÍR 100MM</t>
  </si>
  <si>
    <t>do betonu C16/20</t>
  </si>
  <si>
    <t>lemování dlažby podél křídel - výkres 2.b: (5,6+5,4+6,0+1,0+5,2+0,7+2,6)*1,2"sklon svahů"=31,800 [A] 
lemování skluzů - výkres 2.b: (6,0+1,4+3,6+5,4+2,3+3,1)*1,2"sklon svahů"=26,160 [B] 
Celkové množství 57.960000=57,960 [C]</t>
  </si>
  <si>
    <t>Položka zahrnuje:  
dodání a pokládku betonových obrubníku o rozmerech predepsaných zadávací dokumentací  
betonové lože i bocní betonovou operku.</t>
  </si>
  <si>
    <t>68</t>
  </si>
  <si>
    <t>917224</t>
  </si>
  <si>
    <t>SILNICNÍ A CHODNÍKOVÉ OBRUBY Z BETONOVÝCH OBRUBNÍKU ŠÍR 150MM</t>
  </si>
  <si>
    <t>lemování zádlažby za římsami - výkres 2.b: 3,0+3,0+2,0+5,0=13,000 [A]</t>
  </si>
  <si>
    <t>69</t>
  </si>
  <si>
    <t>931326</t>
  </si>
  <si>
    <t>TESNENÍ DILATAC SPAR ASF ZÁLIVKOU MODIFIK PRUR DO 800MM2</t>
  </si>
  <si>
    <t>spára mezi vozovkou a římsou - výkres 11: 103,2+103,0+3*3,0=215,200 [A]</t>
  </si>
  <si>
    <t>položka zahrnuje dodávku a osazení predepsaného materiálu, ocištení ploch spáry pred úpravou, ocištení okolí spáry po úprave  
nezahrnuje tesnící profil</t>
  </si>
  <si>
    <t>70</t>
  </si>
  <si>
    <t>93151</t>
  </si>
  <si>
    <t>MOSTNÍ ZÁVERY POVRCHOVÉ POSUN DO 60MM</t>
  </si>
  <si>
    <t>s dilatačním posunem +/-20mm</t>
  </si>
  <si>
    <t>výkres 10: 10,2*2=20,400 [A]</t>
  </si>
  <si>
    <t>- výrobní dokumentace (vc. technologického predpisu)  
- dodání kompletního dil. zarízení vc. všech prepravních a montážních úprav a zarízení  
- rezání a svárení na staveništi a eventuelní nutnou opravu náteru po techto úkonech  
- bednení a dodatecné zabetonování dilatacního zarízení  
- pro kovové soucásti je nutné užít ustanovení pro TMCH.94  
- dodání spojovacího, kotevního a tesnícího materiálu  
- úprava a príprava prostoru, vcetne kotevních prvku, jejich ošetrení a ocištení  
- zrízení kompletního mostního záveru podle príslušného technolog. predpisu, vcetne predepsaného nastavení  
- zrízení mostního záveru po etapách, vcetne pracovních spar a spoju  
- úprava  most. záveru  ve styku  s ostatními konstrukcemi  a zarízeními (u obrubníku a podél vozovek, na chodnících, na rímsách, napojení izolací a pod.)  
- ochrana mostního záveru proti bludným proudum a vývody pro jejich merení  
- ochrana mostního záveru do doby provedení definitivního stavu, veškeré provizorní úpravy a opatrení  
- konecné  úpravy most. záveru jako  povrchové  povlaky, zálivky, které  nejsou soucástí jiných konstrukcí, vycištení, osaz. krytek šroubu, tmelení, tesnení, výpln spar a pod.  
- úprava, ocištení a ošetrení prostoru kolem mostního záveru  
- opatrení mostního záveru znakem výrobce a typovým císlem  
- provedení odborné prohlídky, je-li požadována</t>
  </si>
  <si>
    <t>71</t>
  </si>
  <si>
    <t>936532</t>
  </si>
  <si>
    <t>MOSTNÍ ODVODNOVACÍ SOUPRAVA 300/500</t>
  </si>
  <si>
    <t>s odpadnm potrubín DN 150mm dl. 1,25m</t>
  </si>
  <si>
    <t>výkres 15: 12=12,000 [A]</t>
  </si>
  <si>
    <t>položka zahrnuje:  
- výrobní dokumentaci (vcetne technologického predpisu)  
- dodání kompletní odvodnovací soupravy, vcetne všech montážních a prepravních úprav a zarízení  
- dodání spojovacího, kotevního a tesnícího materiálu  
- úprava a príprava úložného prostoru, vcetne kotevních prvku, jejich ocištení a ošetrení  
- zrízení kompletní odvodnovací soupravy, dle príslušného technologického predpisu, vcetne všech výškových a smerových úprav  
- zrízení odvodnovací soupravy po etapách, vcetne pracovních spar a spoju  
- prodloužení  odpadní trouby pod spodní líc nosné konstr. nebo zaústením odvodnovace do dalšího odvodnovacího zarízení  
- úprava odvod. soupravy na styku s ostatními konstrukcemi a zarízeními (u obrubníku, podél vozovek, napojení izolací a pod.)  
- ochrana odvodnovací soupravy do doby provedení definitivního stavu, veškeré provizorní úpravy a opatrení  
- konecné  úpravy odvodnovací soupravy jako povrchové povlaky, zálivky, které  nejsou soucástí jiných konstr., vycištení, tmelení, tesnení, výpln spar a pod.  
- úprava, ocištení a ošetrení prostoru kolem odvodnovací soupravy  
- opatrení odvodnovace znakem výrobce a typovým císlem  
- provedení odborné prohlídky, je-li požadována</t>
  </si>
  <si>
    <t>72</t>
  </si>
  <si>
    <t>936541</t>
  </si>
  <si>
    <t>MOSTNÍ ODVODNOVACÍ TRUBKA (POVRCHU IZOLACE) Z NEREZ OCELI</t>
  </si>
  <si>
    <t>DN 50mm s odpadním potrubím dl. 1,25m</t>
  </si>
  <si>
    <t>výkres 15: 14=14,000 [A]</t>
  </si>
  <si>
    <t>položka zahrnuje:  
- výrobní dokumentaci (vcetne technologického predpisu)  
- dodání kompletní odvodnovací soupravy z predepsaného materiálu, vcetne všech montážních a prepravních úprav a zarízení  
- dodání spojovacího, kotevního a tesnícího materiálu  
- úprava a príprava úložného prostoru, vcetne kotevních prvku, jejich ocištení a ošetrení  
- zrízení kompletní odvodnovací soupravy, dle príslušného technologického predpisu, vcetne všech výškových a smerových úprav  
- zrízení odvodnovací soupravy po etapách, vcetne pracovních spar a spoju  
- prodloužení  odpadní trouby pod spodní líc nosné konstr. nebo zaústením odvodnovace do dalšího odvodnovacího zarízení  
- úprava odvod. soupravy na styku s ostatními konstrukcemi a zarízeními (u obrubníku, podél vozovek, napojení izolací a pod.)  
- ochrana odvodnovací soupravy do doby provedení definitivního stavu, veškeré provizorní úpravy a opatrení  
- konecné  úpravy odvodnovací soupravy jako povrchové povlaky, zálivky, které  nejsou soucástí jiných konstr., vycištení, tmelení, tesnení, výpln spar a pod.  
- úprava, ocištení a ošetrení prostoru kolem odvodnovací soupravy  
- opatrení odvodnovace znakem výrobce a typovým císlem  
- provedení odborné prohlídky, je-li požadována</t>
  </si>
  <si>
    <t>73</t>
  </si>
  <si>
    <t>938442</t>
  </si>
  <si>
    <t>OCIŠTENÍ ZDIVA OTRYSKÁNÍM TLAKOVOU VODOU DO 500 BARU</t>
  </si>
  <si>
    <t>s tlakem 400barů</t>
  </si>
  <si>
    <t>opevnění svahových kuželů - výkres 2.b: (24,0+21,0+15,0+32,0)*1,2"vliv svahu"=110,400 [A]</t>
  </si>
  <si>
    <t>položka zahrnuje ocištení predepsaným zpusobem vcetne odklizení vzniklého odpadu</t>
  </si>
  <si>
    <t>74</t>
  </si>
  <si>
    <t>938544</t>
  </si>
  <si>
    <t>OCIŠTENÍ BETON KONSTR OTRYSKÁNÍM TLAK VODOU PRES 1000 BARU</t>
  </si>
  <si>
    <t>sanace povrchu podpěr - výkres 2.g,h: (0.35+0.47)*(9.2+2*6.8)+(0.7+0.4)*2*(2.0+11.5)+(0.8+0.3)*2*(2.0+9.1)=72,816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</si>
</sst>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sharedStrings" Target="sharedStrings.xml" /><Relationship Id="rId1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17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</f>
      </c>
      <c>
        <f>0+O10+O14+O18+O22+O26</f>
      </c>
    </row>
    <row r="10" spans="1:16" ht="12.75">
      <c r="A10" s="18" t="s">
        <v>38</v>
      </c>
      <c s="23" t="s">
        <v>22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44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47</v>
      </c>
    </row>
    <row r="14" spans="1:16" ht="12.75">
      <c r="A14" s="18" t="s">
        <v>38</v>
      </c>
      <c s="23" t="s">
        <v>16</v>
      </c>
      <c s="23" t="s">
        <v>48</v>
      </c>
      <c s="18" t="s">
        <v>40</v>
      </c>
      <c s="24" t="s">
        <v>49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50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47</v>
      </c>
    </row>
    <row r="18" spans="1:16" ht="12.75">
      <c r="A18" s="18" t="s">
        <v>38</v>
      </c>
      <c s="23" t="s">
        <v>15</v>
      </c>
      <c s="23" t="s">
        <v>51</v>
      </c>
      <c s="18" t="s">
        <v>40</v>
      </c>
      <c s="24" t="s">
        <v>52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25.5">
      <c r="A19" s="28" t="s">
        <v>43</v>
      </c>
      <c r="E19" s="29" t="s">
        <v>53</v>
      </c>
    </row>
    <row r="20" spans="1:5" ht="12.75">
      <c r="A20" s="30" t="s">
        <v>45</v>
      </c>
      <c r="E20" s="31" t="s">
        <v>40</v>
      </c>
    </row>
    <row r="21" spans="1:5" ht="12.75">
      <c r="A21" t="s">
        <v>46</v>
      </c>
      <c r="E21" s="29" t="s">
        <v>47</v>
      </c>
    </row>
    <row r="22" spans="1:16" ht="12.75">
      <c r="A22" s="18" t="s">
        <v>38</v>
      </c>
      <c s="23" t="s">
        <v>26</v>
      </c>
      <c s="23" t="s">
        <v>54</v>
      </c>
      <c s="18" t="s">
        <v>40</v>
      </c>
      <c s="24" t="s">
        <v>55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56</v>
      </c>
    </row>
    <row r="24" spans="1:5" ht="12.75">
      <c r="A24" s="30" t="s">
        <v>45</v>
      </c>
      <c r="E24" s="31" t="s">
        <v>40</v>
      </c>
    </row>
    <row r="25" spans="1:5" ht="63.75">
      <c r="A25" t="s">
        <v>46</v>
      </c>
      <c r="E25" s="29" t="s">
        <v>57</v>
      </c>
    </row>
    <row r="26" spans="1:16" ht="12.75">
      <c r="A26" s="18" t="s">
        <v>38</v>
      </c>
      <c s="23" t="s">
        <v>28</v>
      </c>
      <c s="23" t="s">
        <v>58</v>
      </c>
      <c s="18" t="s">
        <v>40</v>
      </c>
      <c s="24" t="s">
        <v>59</v>
      </c>
      <c s="25" t="s">
        <v>42</v>
      </c>
      <c s="26">
        <v>1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60</v>
      </c>
    </row>
    <row r="28" spans="1:5" ht="12.75">
      <c r="A28" s="30" t="s">
        <v>45</v>
      </c>
      <c r="E28" s="31" t="s">
        <v>40</v>
      </c>
    </row>
    <row r="29" spans="1:5" ht="63.75">
      <c r="A29" t="s">
        <v>46</v>
      </c>
      <c r="E29" s="29" t="s">
        <v>61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62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62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0+I10+I14+I18+I22+I26+I30+I34+I38+I42+I46+I50+I54+I58</f>
      </c>
      <c>
        <f>0+O10+O14+O18+O22+O26+O30+O34+O38+O42+O46+O50+O54+O58</f>
      </c>
    </row>
    <row r="10" spans="1:16" ht="25.5">
      <c r="A10" s="18" t="s">
        <v>38</v>
      </c>
      <c s="23" t="s">
        <v>22</v>
      </c>
      <c s="23" t="s">
        <v>63</v>
      </c>
      <c s="18" t="s">
        <v>64</v>
      </c>
      <c s="24" t="s">
        <v>65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40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40</v>
      </c>
    </row>
    <row r="14" spans="1:16" ht="12.75">
      <c r="A14" s="18" t="s">
        <v>38</v>
      </c>
      <c s="23" t="s">
        <v>16</v>
      </c>
      <c s="23" t="s">
        <v>66</v>
      </c>
      <c s="18" t="s">
        <v>64</v>
      </c>
      <c s="24" t="s">
        <v>67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40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40</v>
      </c>
    </row>
    <row r="18" spans="1:16" ht="12.75">
      <c r="A18" s="18" t="s">
        <v>38</v>
      </c>
      <c s="23" t="s">
        <v>15</v>
      </c>
      <c s="23" t="s">
        <v>68</v>
      </c>
      <c s="18" t="s">
        <v>64</v>
      </c>
      <c s="24" t="s">
        <v>69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40</v>
      </c>
    </row>
    <row r="20" spans="1:5" ht="12.75">
      <c r="A20" s="30" t="s">
        <v>45</v>
      </c>
      <c r="E20" s="31" t="s">
        <v>40</v>
      </c>
    </row>
    <row r="21" spans="1:5" ht="12.75">
      <c r="A21" t="s">
        <v>46</v>
      </c>
      <c r="E21" s="29" t="s">
        <v>40</v>
      </c>
    </row>
    <row r="22" spans="1:16" ht="25.5">
      <c r="A22" s="18" t="s">
        <v>38</v>
      </c>
      <c s="23" t="s">
        <v>26</v>
      </c>
      <c s="23" t="s">
        <v>70</v>
      </c>
      <c s="18" t="s">
        <v>64</v>
      </c>
      <c s="24" t="s">
        <v>71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40</v>
      </c>
    </row>
    <row r="24" spans="1:5" ht="12.75">
      <c r="A24" s="30" t="s">
        <v>45</v>
      </c>
      <c r="E24" s="31" t="s">
        <v>40</v>
      </c>
    </row>
    <row r="25" spans="1:5" ht="12.75">
      <c r="A25" t="s">
        <v>46</v>
      </c>
      <c r="E25" s="29" t="s">
        <v>40</v>
      </c>
    </row>
    <row r="26" spans="1:16" ht="25.5">
      <c r="A26" s="18" t="s">
        <v>38</v>
      </c>
      <c s="23" t="s">
        <v>28</v>
      </c>
      <c s="23" t="s">
        <v>72</v>
      </c>
      <c s="18" t="s">
        <v>64</v>
      </c>
      <c s="24" t="s">
        <v>73</v>
      </c>
      <c s="25" t="s">
        <v>42</v>
      </c>
      <c s="26">
        <v>1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40</v>
      </c>
    </row>
    <row r="28" spans="1:5" ht="12.75">
      <c r="A28" s="30" t="s">
        <v>45</v>
      </c>
      <c r="E28" s="31" t="s">
        <v>40</v>
      </c>
    </row>
    <row r="29" spans="1:5" ht="12.75">
      <c r="A29" t="s">
        <v>46</v>
      </c>
      <c r="E29" s="29" t="s">
        <v>40</v>
      </c>
    </row>
    <row r="30" spans="1:16" ht="25.5">
      <c r="A30" s="18" t="s">
        <v>38</v>
      </c>
      <c s="23" t="s">
        <v>30</v>
      </c>
      <c s="23" t="s">
        <v>74</v>
      </c>
      <c s="18" t="s">
        <v>64</v>
      </c>
      <c s="24" t="s">
        <v>75</v>
      </c>
      <c s="25" t="s">
        <v>42</v>
      </c>
      <c s="26">
        <v>1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40</v>
      </c>
    </row>
    <row r="32" spans="1:5" ht="12.75">
      <c r="A32" s="30" t="s">
        <v>45</v>
      </c>
      <c r="E32" s="31" t="s">
        <v>40</v>
      </c>
    </row>
    <row r="33" spans="1:5" ht="12.75">
      <c r="A33" t="s">
        <v>46</v>
      </c>
      <c r="E33" s="29" t="s">
        <v>40</v>
      </c>
    </row>
    <row r="34" spans="1:16" ht="25.5">
      <c r="A34" s="18" t="s">
        <v>38</v>
      </c>
      <c s="23" t="s">
        <v>76</v>
      </c>
      <c s="23" t="s">
        <v>77</v>
      </c>
      <c s="18" t="s">
        <v>64</v>
      </c>
      <c s="24" t="s">
        <v>78</v>
      </c>
      <c s="25" t="s">
        <v>42</v>
      </c>
      <c s="26">
        <v>1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79</v>
      </c>
    </row>
    <row r="36" spans="1:5" ht="12.75">
      <c r="A36" s="30" t="s">
        <v>45</v>
      </c>
      <c r="E36" s="31" t="s">
        <v>40</v>
      </c>
    </row>
    <row r="37" spans="1:5" ht="12.75">
      <c r="A37" t="s">
        <v>46</v>
      </c>
      <c r="E37" s="29" t="s">
        <v>40</v>
      </c>
    </row>
    <row r="38" spans="1:16" ht="12.75">
      <c r="A38" s="18" t="s">
        <v>38</v>
      </c>
      <c s="23" t="s">
        <v>80</v>
      </c>
      <c s="23" t="s">
        <v>81</v>
      </c>
      <c s="18" t="s">
        <v>64</v>
      </c>
      <c s="24" t="s">
        <v>82</v>
      </c>
      <c s="25" t="s">
        <v>42</v>
      </c>
      <c s="26">
        <v>1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40</v>
      </c>
    </row>
    <row r="40" spans="1:5" ht="12.75">
      <c r="A40" s="30" t="s">
        <v>45</v>
      </c>
      <c r="E40" s="31" t="s">
        <v>40</v>
      </c>
    </row>
    <row r="41" spans="1:5" ht="12.75">
      <c r="A41" t="s">
        <v>46</v>
      </c>
      <c r="E41" s="29" t="s">
        <v>40</v>
      </c>
    </row>
    <row r="42" spans="1:16" ht="25.5">
      <c r="A42" s="18" t="s">
        <v>38</v>
      </c>
      <c s="23" t="s">
        <v>33</v>
      </c>
      <c s="23" t="s">
        <v>83</v>
      </c>
      <c s="18" t="s">
        <v>64</v>
      </c>
      <c s="24" t="s">
        <v>84</v>
      </c>
      <c s="25" t="s">
        <v>42</v>
      </c>
      <c s="26">
        <v>1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40</v>
      </c>
    </row>
    <row r="44" spans="1:5" ht="12.75">
      <c r="A44" s="30" t="s">
        <v>45</v>
      </c>
      <c r="E44" s="31" t="s">
        <v>40</v>
      </c>
    </row>
    <row r="45" spans="1:5" ht="12.75">
      <c r="A45" t="s">
        <v>46</v>
      </c>
      <c r="E45" s="29" t="s">
        <v>40</v>
      </c>
    </row>
    <row r="46" spans="1:16" ht="12.75">
      <c r="A46" s="18" t="s">
        <v>38</v>
      </c>
      <c s="23" t="s">
        <v>35</v>
      </c>
      <c s="23" t="s">
        <v>85</v>
      </c>
      <c s="18" t="s">
        <v>64</v>
      </c>
      <c s="24" t="s">
        <v>86</v>
      </c>
      <c s="25" t="s">
        <v>42</v>
      </c>
      <c s="26">
        <v>1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40</v>
      </c>
    </row>
    <row r="48" spans="1:5" ht="12.75">
      <c r="A48" s="30" t="s">
        <v>45</v>
      </c>
      <c r="E48" s="31" t="s">
        <v>40</v>
      </c>
    </row>
    <row r="49" spans="1:5" ht="12.75">
      <c r="A49" t="s">
        <v>46</v>
      </c>
      <c r="E49" s="29" t="s">
        <v>40</v>
      </c>
    </row>
    <row r="50" spans="1:16" ht="25.5">
      <c r="A50" s="18" t="s">
        <v>38</v>
      </c>
      <c s="23" t="s">
        <v>87</v>
      </c>
      <c s="23" t="s">
        <v>88</v>
      </c>
      <c s="18" t="s">
        <v>64</v>
      </c>
      <c s="24" t="s">
        <v>89</v>
      </c>
      <c s="25" t="s">
        <v>42</v>
      </c>
      <c s="26">
        <v>1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12.75">
      <c r="A51" s="28" t="s">
        <v>43</v>
      </c>
      <c r="E51" s="29" t="s">
        <v>40</v>
      </c>
    </row>
    <row r="52" spans="1:5" ht="12.75">
      <c r="A52" s="30" t="s">
        <v>45</v>
      </c>
      <c r="E52" s="31" t="s">
        <v>40</v>
      </c>
    </row>
    <row r="53" spans="1:5" ht="12.75">
      <c r="A53" t="s">
        <v>46</v>
      </c>
      <c r="E53" s="29" t="s">
        <v>40</v>
      </c>
    </row>
    <row r="54" spans="1:16" ht="12.75">
      <c r="A54" s="18" t="s">
        <v>38</v>
      </c>
      <c s="23" t="s">
        <v>90</v>
      </c>
      <c s="23" t="s">
        <v>91</v>
      </c>
      <c s="18" t="s">
        <v>64</v>
      </c>
      <c s="24" t="s">
        <v>92</v>
      </c>
      <c s="25" t="s">
        <v>42</v>
      </c>
      <c s="26">
        <v>1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12.75">
      <c r="A55" s="28" t="s">
        <v>43</v>
      </c>
      <c r="E55" s="29" t="s">
        <v>40</v>
      </c>
    </row>
    <row r="56" spans="1:5" ht="12.75">
      <c r="A56" s="30" t="s">
        <v>45</v>
      </c>
      <c r="E56" s="31" t="s">
        <v>40</v>
      </c>
    </row>
    <row r="57" spans="1:5" ht="12.75">
      <c r="A57" t="s">
        <v>46</v>
      </c>
      <c r="E57" s="29" t="s">
        <v>40</v>
      </c>
    </row>
    <row r="58" spans="1:16" ht="12.75">
      <c r="A58" s="18" t="s">
        <v>38</v>
      </c>
      <c s="23" t="s">
        <v>93</v>
      </c>
      <c s="23" t="s">
        <v>94</v>
      </c>
      <c s="18" t="s">
        <v>40</v>
      </c>
      <c s="24" t="s">
        <v>95</v>
      </c>
      <c s="25" t="s">
        <v>42</v>
      </c>
      <c s="26">
        <v>1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12.75">
      <c r="A59" s="28" t="s">
        <v>43</v>
      </c>
      <c r="E59" s="29" t="s">
        <v>96</v>
      </c>
    </row>
    <row r="60" spans="1:5" ht="12.75">
      <c r="A60" s="30" t="s">
        <v>45</v>
      </c>
      <c r="E60" s="31" t="s">
        <v>40</v>
      </c>
    </row>
    <row r="61" spans="1:5" ht="12.75">
      <c r="A61" t="s">
        <v>46</v>
      </c>
      <c r="E61" s="29" t="s">
        <v>47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9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0+O8+O41+O114+O131+O140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97</v>
      </c>
      <c s="32">
        <f>0+I8+I41+I114+I131+I140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97</v>
      </c>
      <c s="5"/>
      <c s="14" t="s">
        <v>98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0+I9+I13+I17+I21+I25+I29+I33+I37</f>
      </c>
      <c>
        <f>0+O9+O13+O17+O21+O25+O29+O33+O37</f>
      </c>
    </row>
    <row r="9" spans="1:16" ht="12.75">
      <c r="A9" s="18" t="s">
        <v>38</v>
      </c>
      <c s="23" t="s">
        <v>22</v>
      </c>
      <c s="23" t="s">
        <v>99</v>
      </c>
      <c s="18" t="s">
        <v>22</v>
      </c>
      <c s="24" t="s">
        <v>100</v>
      </c>
      <c s="25" t="s">
        <v>101</v>
      </c>
      <c s="26">
        <v>19.691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40</v>
      </c>
    </row>
    <row r="11" spans="1:5" ht="25.5">
      <c r="A11" s="30" t="s">
        <v>45</v>
      </c>
      <c r="E11" s="31" t="s">
        <v>102</v>
      </c>
    </row>
    <row r="12" spans="1:5" ht="25.5">
      <c r="A12" t="s">
        <v>46</v>
      </c>
      <c r="E12" s="29" t="s">
        <v>103</v>
      </c>
    </row>
    <row r="13" spans="1:16" ht="12.75">
      <c r="A13" s="18" t="s">
        <v>38</v>
      </c>
      <c s="23" t="s">
        <v>16</v>
      </c>
      <c s="23" t="s">
        <v>104</v>
      </c>
      <c s="18" t="s">
        <v>16</v>
      </c>
      <c s="24" t="s">
        <v>105</v>
      </c>
      <c s="25" t="s">
        <v>101</v>
      </c>
      <c s="26">
        <v>68.517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.75">
      <c r="A14" s="28" t="s">
        <v>43</v>
      </c>
      <c r="E14" s="29" t="s">
        <v>40</v>
      </c>
    </row>
    <row r="15" spans="1:5" ht="51">
      <c r="A15" s="30" t="s">
        <v>45</v>
      </c>
      <c r="E15" s="31" t="s">
        <v>106</v>
      </c>
    </row>
    <row r="16" spans="1:5" ht="25.5">
      <c r="A16" t="s">
        <v>46</v>
      </c>
      <c r="E16" s="29" t="s">
        <v>103</v>
      </c>
    </row>
    <row r="17" spans="1:16" ht="12.75">
      <c r="A17" s="18" t="s">
        <v>38</v>
      </c>
      <c s="23" t="s">
        <v>15</v>
      </c>
      <c s="23" t="s">
        <v>104</v>
      </c>
      <c s="18" t="s">
        <v>15</v>
      </c>
      <c s="24" t="s">
        <v>105</v>
      </c>
      <c s="25" t="s">
        <v>101</v>
      </c>
      <c s="26">
        <v>120.497</v>
      </c>
      <c s="27">
        <v>0</v>
      </c>
      <c s="27">
        <f>ROUND(ROUND(H17,2)*ROUND(G17,3),2)</f>
      </c>
      <c r="O17">
        <f>(I17*21)/100</f>
      </c>
      <c t="s">
        <v>16</v>
      </c>
    </row>
    <row r="18" spans="1:5" ht="12.75">
      <c r="A18" s="28" t="s">
        <v>43</v>
      </c>
      <c r="E18" s="29" t="s">
        <v>40</v>
      </c>
    </row>
    <row r="19" spans="1:5" ht="12.75">
      <c r="A19" s="30" t="s">
        <v>45</v>
      </c>
      <c r="E19" s="31" t="s">
        <v>107</v>
      </c>
    </row>
    <row r="20" spans="1:5" ht="25.5">
      <c r="A20" t="s">
        <v>46</v>
      </c>
      <c r="E20" s="29" t="s">
        <v>103</v>
      </c>
    </row>
    <row r="21" spans="1:16" ht="12.75">
      <c r="A21" s="18" t="s">
        <v>38</v>
      </c>
      <c s="23" t="s">
        <v>26</v>
      </c>
      <c s="23" t="s">
        <v>104</v>
      </c>
      <c s="18" t="s">
        <v>26</v>
      </c>
      <c s="24" t="s">
        <v>105</v>
      </c>
      <c s="25" t="s">
        <v>101</v>
      </c>
      <c s="26">
        <v>1753.633</v>
      </c>
      <c s="27">
        <v>0</v>
      </c>
      <c s="27">
        <f>ROUND(ROUND(H21,2)*ROUND(G21,3),2)</f>
      </c>
      <c r="O21">
        <f>(I21*21)/100</f>
      </c>
      <c t="s">
        <v>16</v>
      </c>
    </row>
    <row r="22" spans="1:5" ht="12.75">
      <c r="A22" s="28" t="s">
        <v>43</v>
      </c>
      <c r="E22" s="29" t="s">
        <v>40</v>
      </c>
    </row>
    <row r="23" spans="1:5" ht="51">
      <c r="A23" s="30" t="s">
        <v>45</v>
      </c>
      <c r="E23" s="31" t="s">
        <v>108</v>
      </c>
    </row>
    <row r="24" spans="1:5" ht="25.5">
      <c r="A24" t="s">
        <v>46</v>
      </c>
      <c r="E24" s="29" t="s">
        <v>103</v>
      </c>
    </row>
    <row r="25" spans="1:16" ht="12.75">
      <c r="A25" s="18" t="s">
        <v>38</v>
      </c>
      <c s="23" t="s">
        <v>28</v>
      </c>
      <c s="23" t="s">
        <v>104</v>
      </c>
      <c s="18" t="s">
        <v>28</v>
      </c>
      <c s="24" t="s">
        <v>105</v>
      </c>
      <c s="25" t="s">
        <v>101</v>
      </c>
      <c s="26">
        <v>11.29</v>
      </c>
      <c s="27">
        <v>0</v>
      </c>
      <c s="27">
        <f>ROUND(ROUND(H25,2)*ROUND(G25,3),2)</f>
      </c>
      <c r="O25">
        <f>(I25*21)/100</f>
      </c>
      <c t="s">
        <v>16</v>
      </c>
    </row>
    <row r="26" spans="1:5" ht="12.75">
      <c r="A26" s="28" t="s">
        <v>43</v>
      </c>
      <c r="E26" s="29" t="s">
        <v>40</v>
      </c>
    </row>
    <row r="27" spans="1:5" ht="12.75">
      <c r="A27" s="30" t="s">
        <v>45</v>
      </c>
      <c r="E27" s="31" t="s">
        <v>109</v>
      </c>
    </row>
    <row r="28" spans="1:5" ht="25.5">
      <c r="A28" t="s">
        <v>46</v>
      </c>
      <c r="E28" s="29" t="s">
        <v>103</v>
      </c>
    </row>
    <row r="29" spans="1:16" ht="12.75">
      <c r="A29" s="18" t="s">
        <v>38</v>
      </c>
      <c s="23" t="s">
        <v>30</v>
      </c>
      <c s="23" t="s">
        <v>104</v>
      </c>
      <c s="18" t="s">
        <v>30</v>
      </c>
      <c s="24" t="s">
        <v>105</v>
      </c>
      <c s="25" t="s">
        <v>101</v>
      </c>
      <c s="26">
        <v>6005.728</v>
      </c>
      <c s="27">
        <v>0</v>
      </c>
      <c s="27">
        <f>ROUND(ROUND(H29,2)*ROUND(G29,3),2)</f>
      </c>
      <c r="O29">
        <f>(I29*21)/100</f>
      </c>
      <c t="s">
        <v>16</v>
      </c>
    </row>
    <row r="30" spans="1:5" ht="12.75">
      <c r="A30" s="28" t="s">
        <v>43</v>
      </c>
      <c r="E30" s="29" t="s">
        <v>40</v>
      </c>
    </row>
    <row r="31" spans="1:5" ht="51">
      <c r="A31" s="30" t="s">
        <v>45</v>
      </c>
      <c r="E31" s="31" t="s">
        <v>110</v>
      </c>
    </row>
    <row r="32" spans="1:5" ht="25.5">
      <c r="A32" t="s">
        <v>46</v>
      </c>
      <c r="E32" s="29" t="s">
        <v>103</v>
      </c>
    </row>
    <row r="33" spans="1:16" ht="12.75">
      <c r="A33" s="18" t="s">
        <v>38</v>
      </c>
      <c s="23" t="s">
        <v>76</v>
      </c>
      <c s="23" t="s">
        <v>99</v>
      </c>
      <c s="18" t="s">
        <v>16</v>
      </c>
      <c s="24" t="s">
        <v>111</v>
      </c>
      <c s="25" t="s">
        <v>101</v>
      </c>
      <c s="26">
        <v>20</v>
      </c>
      <c s="27">
        <v>0</v>
      </c>
      <c s="27">
        <f>ROUND(ROUND(H33,2)*ROUND(G33,3),2)</f>
      </c>
      <c r="O33">
        <f>(I33*21)/100</f>
      </c>
      <c t="s">
        <v>16</v>
      </c>
    </row>
    <row r="34" spans="1:5" ht="12.75">
      <c r="A34" s="28" t="s">
        <v>43</v>
      </c>
      <c r="E34" s="29" t="s">
        <v>40</v>
      </c>
    </row>
    <row r="35" spans="1:5" ht="12.75">
      <c r="A35" s="30" t="s">
        <v>45</v>
      </c>
      <c r="E35" s="31" t="s">
        <v>112</v>
      </c>
    </row>
    <row r="36" spans="1:5" ht="25.5">
      <c r="A36" t="s">
        <v>46</v>
      </c>
      <c r="E36" s="29" t="s">
        <v>103</v>
      </c>
    </row>
    <row r="37" spans="1:16" ht="12.75">
      <c r="A37" s="18" t="s">
        <v>38</v>
      </c>
      <c s="23" t="s">
        <v>80</v>
      </c>
      <c s="23" t="s">
        <v>113</v>
      </c>
      <c s="18" t="s">
        <v>40</v>
      </c>
      <c s="24" t="s">
        <v>114</v>
      </c>
      <c s="25" t="s">
        <v>42</v>
      </c>
      <c s="26">
        <v>1</v>
      </c>
      <c s="27">
        <v>0</v>
      </c>
      <c s="27">
        <f>ROUND(ROUND(H37,2)*ROUND(G37,3),2)</f>
      </c>
      <c r="O37">
        <f>(I37*21)/100</f>
      </c>
      <c t="s">
        <v>16</v>
      </c>
    </row>
    <row r="38" spans="1:5" ht="12.75">
      <c r="A38" s="28" t="s">
        <v>43</v>
      </c>
      <c r="E38" s="29" t="s">
        <v>115</v>
      </c>
    </row>
    <row r="39" spans="1:5" ht="12.75">
      <c r="A39" s="30" t="s">
        <v>45</v>
      </c>
      <c r="E39" s="31" t="s">
        <v>116</v>
      </c>
    </row>
    <row r="40" spans="1:5" ht="12.75">
      <c r="A40" t="s">
        <v>46</v>
      </c>
      <c r="E40" s="29" t="s">
        <v>117</v>
      </c>
    </row>
    <row r="41" spans="1:18" ht="12.75" customHeight="1">
      <c r="A41" s="5" t="s">
        <v>36</v>
      </c>
      <c s="5"/>
      <c s="35" t="s">
        <v>22</v>
      </c>
      <c s="5"/>
      <c s="21" t="s">
        <v>118</v>
      </c>
      <c s="5"/>
      <c s="5"/>
      <c s="5"/>
      <c s="36">
        <f>0+Q41</f>
      </c>
      <c r="O41">
        <f>0+R41</f>
      </c>
      <c r="Q41">
        <f>0+I42+I46+I50+I54+I58+I62+I66+I70+I74+I78+I82+I86+I90+I94+I98+I102+I106+I110</f>
      </c>
      <c>
        <f>0+O42+O46+O50+O54+O58+O62+O66+O70+O74+O78+O82+O86+O90+O94+O98+O102+O106+O110</f>
      </c>
    </row>
    <row r="42" spans="1:16" ht="12.75">
      <c r="A42" s="18" t="s">
        <v>38</v>
      </c>
      <c s="23" t="s">
        <v>33</v>
      </c>
      <c s="23" t="s">
        <v>119</v>
      </c>
      <c s="18" t="s">
        <v>40</v>
      </c>
      <c s="24" t="s">
        <v>120</v>
      </c>
      <c s="25" t="s">
        <v>121</v>
      </c>
      <c s="26">
        <v>70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122</v>
      </c>
    </row>
    <row r="44" spans="1:5" ht="12.75">
      <c r="A44" s="30" t="s">
        <v>45</v>
      </c>
      <c r="E44" s="31" t="s">
        <v>40</v>
      </c>
    </row>
    <row r="45" spans="1:5" ht="38.25">
      <c r="A45" t="s">
        <v>46</v>
      </c>
      <c r="E45" s="29" t="s">
        <v>123</v>
      </c>
    </row>
    <row r="46" spans="1:16" ht="12.75">
      <c r="A46" s="18" t="s">
        <v>38</v>
      </c>
      <c s="23" t="s">
        <v>35</v>
      </c>
      <c s="23" t="s">
        <v>124</v>
      </c>
      <c s="18" t="s">
        <v>40</v>
      </c>
      <c s="24" t="s">
        <v>125</v>
      </c>
      <c s="25" t="s">
        <v>126</v>
      </c>
      <c s="26">
        <v>4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127</v>
      </c>
    </row>
    <row r="48" spans="1:5" ht="12.75">
      <c r="A48" s="30" t="s">
        <v>45</v>
      </c>
      <c r="E48" s="31" t="s">
        <v>128</v>
      </c>
    </row>
    <row r="49" spans="1:5" ht="165.75">
      <c r="A49" t="s">
        <v>46</v>
      </c>
      <c r="E49" s="29" t="s">
        <v>129</v>
      </c>
    </row>
    <row r="50" spans="1:16" ht="12.75">
      <c r="A50" s="18" t="s">
        <v>38</v>
      </c>
      <c s="23" t="s">
        <v>87</v>
      </c>
      <c s="23" t="s">
        <v>130</v>
      </c>
      <c s="18" t="s">
        <v>40</v>
      </c>
      <c s="24" t="s">
        <v>131</v>
      </c>
      <c s="25" t="s">
        <v>126</v>
      </c>
      <c s="26">
        <v>2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12.75">
      <c r="A51" s="28" t="s">
        <v>43</v>
      </c>
      <c r="E51" s="29" t="s">
        <v>127</v>
      </c>
    </row>
    <row r="52" spans="1:5" ht="12.75">
      <c r="A52" s="30" t="s">
        <v>45</v>
      </c>
      <c r="E52" s="31" t="s">
        <v>132</v>
      </c>
    </row>
    <row r="53" spans="1:5" ht="165.75">
      <c r="A53" t="s">
        <v>46</v>
      </c>
      <c r="E53" s="29" t="s">
        <v>129</v>
      </c>
    </row>
    <row r="54" spans="1:16" ht="12.75">
      <c r="A54" s="18" t="s">
        <v>38</v>
      </c>
      <c s="23" t="s">
        <v>90</v>
      </c>
      <c s="23" t="s">
        <v>133</v>
      </c>
      <c s="18" t="s">
        <v>64</v>
      </c>
      <c s="24" t="s">
        <v>134</v>
      </c>
      <c s="25" t="s">
        <v>135</v>
      </c>
      <c s="26">
        <v>6.173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12.75">
      <c r="A55" s="28" t="s">
        <v>43</v>
      </c>
      <c r="E55" s="29" t="s">
        <v>136</v>
      </c>
    </row>
    <row r="56" spans="1:5" ht="25.5">
      <c r="A56" s="30" t="s">
        <v>45</v>
      </c>
      <c r="E56" s="31" t="s">
        <v>137</v>
      </c>
    </row>
    <row r="57" spans="1:5" ht="63.75">
      <c r="A57" t="s">
        <v>46</v>
      </c>
      <c r="E57" s="29" t="s">
        <v>138</v>
      </c>
    </row>
    <row r="58" spans="1:16" ht="25.5">
      <c r="A58" s="18" t="s">
        <v>38</v>
      </c>
      <c s="23" t="s">
        <v>93</v>
      </c>
      <c s="23" t="s">
        <v>139</v>
      </c>
      <c s="18" t="s">
        <v>64</v>
      </c>
      <c s="24" t="s">
        <v>140</v>
      </c>
      <c s="25" t="s">
        <v>135</v>
      </c>
      <c s="26">
        <v>13.2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12.75">
      <c r="A59" s="28" t="s">
        <v>43</v>
      </c>
      <c r="E59" s="29" t="s">
        <v>141</v>
      </c>
    </row>
    <row r="60" spans="1:5" ht="25.5">
      <c r="A60" s="30" t="s">
        <v>45</v>
      </c>
      <c r="E60" s="31" t="s">
        <v>142</v>
      </c>
    </row>
    <row r="61" spans="1:5" ht="63.75">
      <c r="A61" t="s">
        <v>46</v>
      </c>
      <c r="E61" s="29" t="s">
        <v>143</v>
      </c>
    </row>
    <row r="62" spans="1:16" ht="12.75">
      <c r="A62" s="18" t="s">
        <v>38</v>
      </c>
      <c s="23" t="s">
        <v>144</v>
      </c>
      <c s="23" t="s">
        <v>145</v>
      </c>
      <c s="18" t="s">
        <v>64</v>
      </c>
      <c s="24" t="s">
        <v>146</v>
      </c>
      <c s="25" t="s">
        <v>135</v>
      </c>
      <c s="26">
        <v>22.376</v>
      </c>
      <c s="27">
        <v>0</v>
      </c>
      <c s="27">
        <f>ROUND(ROUND(H62,2)*ROUND(G62,3),2)</f>
      </c>
      <c r="O62">
        <f>(I62*21)/100</f>
      </c>
      <c t="s">
        <v>16</v>
      </c>
    </row>
    <row r="63" spans="1:5" ht="12.75">
      <c r="A63" s="28" t="s">
        <v>43</v>
      </c>
      <c r="E63" s="29" t="s">
        <v>136</v>
      </c>
    </row>
    <row r="64" spans="1:5" ht="25.5">
      <c r="A64" s="30" t="s">
        <v>45</v>
      </c>
      <c r="E64" s="31" t="s">
        <v>147</v>
      </c>
    </row>
    <row r="65" spans="1:5" ht="63.75">
      <c r="A65" t="s">
        <v>46</v>
      </c>
      <c r="E65" s="29" t="s">
        <v>138</v>
      </c>
    </row>
    <row r="66" spans="1:16" ht="12.75">
      <c r="A66" s="18" t="s">
        <v>38</v>
      </c>
      <c s="23" t="s">
        <v>148</v>
      </c>
      <c s="23" t="s">
        <v>149</v>
      </c>
      <c s="18" t="s">
        <v>64</v>
      </c>
      <c s="24" t="s">
        <v>150</v>
      </c>
      <c s="25" t="s">
        <v>151</v>
      </c>
      <c s="26">
        <v>217.78</v>
      </c>
      <c s="27">
        <v>0</v>
      </c>
      <c s="27">
        <f>ROUND(ROUND(H66,2)*ROUND(G66,3),2)</f>
      </c>
      <c r="O66">
        <f>(I66*21)/100</f>
      </c>
      <c t="s">
        <v>16</v>
      </c>
    </row>
    <row r="67" spans="1:5" ht="25.5">
      <c r="A67" s="28" t="s">
        <v>43</v>
      </c>
      <c r="E67" s="29" t="s">
        <v>152</v>
      </c>
    </row>
    <row r="68" spans="1:5" ht="12.75">
      <c r="A68" s="30" t="s">
        <v>45</v>
      </c>
      <c r="E68" s="31" t="s">
        <v>153</v>
      </c>
    </row>
    <row r="69" spans="1:5" ht="25.5">
      <c r="A69" t="s">
        <v>46</v>
      </c>
      <c r="E69" s="29" t="s">
        <v>154</v>
      </c>
    </row>
    <row r="70" spans="1:16" ht="12.75">
      <c r="A70" s="18" t="s">
        <v>38</v>
      </c>
      <c s="23" t="s">
        <v>155</v>
      </c>
      <c s="23" t="s">
        <v>156</v>
      </c>
      <c s="18" t="s">
        <v>40</v>
      </c>
      <c s="24" t="s">
        <v>157</v>
      </c>
      <c s="25" t="s">
        <v>135</v>
      </c>
      <c s="26">
        <v>34.8</v>
      </c>
      <c s="27">
        <v>0</v>
      </c>
      <c s="27">
        <f>ROUND(ROUND(H70,2)*ROUND(G70,3),2)</f>
      </c>
      <c r="O70">
        <f>(I70*21)/100</f>
      </c>
      <c t="s">
        <v>16</v>
      </c>
    </row>
    <row r="71" spans="1:5" ht="12.75">
      <c r="A71" s="28" t="s">
        <v>43</v>
      </c>
      <c r="E71" s="29" t="s">
        <v>158</v>
      </c>
    </row>
    <row r="72" spans="1:5" ht="25.5">
      <c r="A72" s="30" t="s">
        <v>45</v>
      </c>
      <c r="E72" s="31" t="s">
        <v>159</v>
      </c>
    </row>
    <row r="73" spans="1:5" ht="76.5">
      <c r="A73" t="s">
        <v>46</v>
      </c>
      <c r="E73" s="29" t="s">
        <v>160</v>
      </c>
    </row>
    <row r="74" spans="1:16" ht="12.75">
      <c r="A74" s="18" t="s">
        <v>38</v>
      </c>
      <c s="23" t="s">
        <v>161</v>
      </c>
      <c s="23" t="s">
        <v>162</v>
      </c>
      <c s="18" t="s">
        <v>40</v>
      </c>
      <c s="24" t="s">
        <v>163</v>
      </c>
      <c s="25" t="s">
        <v>135</v>
      </c>
      <c s="26">
        <v>155.4</v>
      </c>
      <c s="27">
        <v>0</v>
      </c>
      <c s="27">
        <f>ROUND(ROUND(H74,2)*ROUND(G74,3),2)</f>
      </c>
      <c r="O74">
        <f>(I74*21)/100</f>
      </c>
      <c t="s">
        <v>16</v>
      </c>
    </row>
    <row r="75" spans="1:5" ht="25.5">
      <c r="A75" s="28" t="s">
        <v>43</v>
      </c>
      <c r="E75" s="29" t="s">
        <v>164</v>
      </c>
    </row>
    <row r="76" spans="1:5" ht="25.5">
      <c r="A76" s="30" t="s">
        <v>45</v>
      </c>
      <c r="E76" s="31" t="s">
        <v>165</v>
      </c>
    </row>
    <row r="77" spans="1:5" ht="38.25">
      <c r="A77" t="s">
        <v>46</v>
      </c>
      <c r="E77" s="29" t="s">
        <v>166</v>
      </c>
    </row>
    <row r="78" spans="1:16" ht="12.75">
      <c r="A78" s="18" t="s">
        <v>38</v>
      </c>
      <c s="23" t="s">
        <v>167</v>
      </c>
      <c s="23" t="s">
        <v>168</v>
      </c>
      <c s="18" t="s">
        <v>64</v>
      </c>
      <c s="24" t="s">
        <v>169</v>
      </c>
      <c s="25" t="s">
        <v>135</v>
      </c>
      <c s="26">
        <v>2207.104</v>
      </c>
      <c s="27">
        <v>0</v>
      </c>
      <c s="27">
        <f>ROUND(ROUND(H78,2)*ROUND(G78,3),2)</f>
      </c>
      <c r="O78">
        <f>(I78*21)/100</f>
      </c>
      <c t="s">
        <v>16</v>
      </c>
    </row>
    <row r="79" spans="1:5" ht="12.75">
      <c r="A79" s="28" t="s">
        <v>43</v>
      </c>
      <c r="E79" s="29" t="s">
        <v>136</v>
      </c>
    </row>
    <row r="80" spans="1:5" ht="63.75">
      <c r="A80" s="30" t="s">
        <v>45</v>
      </c>
      <c r="E80" s="31" t="s">
        <v>170</v>
      </c>
    </row>
    <row r="81" spans="1:5" ht="369.75">
      <c r="A81" t="s">
        <v>46</v>
      </c>
      <c r="E81" s="29" t="s">
        <v>171</v>
      </c>
    </row>
    <row r="82" spans="1:16" ht="12.75">
      <c r="A82" s="18" t="s">
        <v>38</v>
      </c>
      <c s="23" t="s">
        <v>172</v>
      </c>
      <c s="23" t="s">
        <v>173</v>
      </c>
      <c s="18" t="s">
        <v>64</v>
      </c>
      <c s="24" t="s">
        <v>174</v>
      </c>
      <c s="25" t="s">
        <v>135</v>
      </c>
      <c s="26">
        <v>381.2</v>
      </c>
      <c s="27">
        <v>0</v>
      </c>
      <c s="27">
        <f>ROUND(ROUND(H82,2)*ROUND(G82,3),2)</f>
      </c>
      <c r="O82">
        <f>(I82*21)/100</f>
      </c>
      <c t="s">
        <v>16</v>
      </c>
    </row>
    <row r="83" spans="1:5" ht="12.75">
      <c r="A83" s="28" t="s">
        <v>43</v>
      </c>
      <c r="E83" s="29" t="s">
        <v>136</v>
      </c>
    </row>
    <row r="84" spans="1:5" ht="51">
      <c r="A84" s="30" t="s">
        <v>45</v>
      </c>
      <c r="E84" s="31" t="s">
        <v>175</v>
      </c>
    </row>
    <row r="85" spans="1:5" ht="293.25">
      <c r="A85" t="s">
        <v>46</v>
      </c>
      <c r="E85" s="29" t="s">
        <v>176</v>
      </c>
    </row>
    <row r="86" spans="1:16" ht="12.75">
      <c r="A86" s="18" t="s">
        <v>38</v>
      </c>
      <c s="23" t="s">
        <v>177</v>
      </c>
      <c s="23" t="s">
        <v>178</v>
      </c>
      <c s="18" t="s">
        <v>64</v>
      </c>
      <c s="24" t="s">
        <v>179</v>
      </c>
      <c s="25" t="s">
        <v>135</v>
      </c>
      <c s="26">
        <v>212</v>
      </c>
      <c s="27">
        <v>0</v>
      </c>
      <c s="27">
        <f>ROUND(ROUND(H86,2)*ROUND(G86,3),2)</f>
      </c>
      <c r="O86">
        <f>(I86*21)/100</f>
      </c>
      <c t="s">
        <v>16</v>
      </c>
    </row>
    <row r="87" spans="1:5" ht="12.75">
      <c r="A87" s="28" t="s">
        <v>43</v>
      </c>
      <c r="E87" s="29" t="s">
        <v>136</v>
      </c>
    </row>
    <row r="88" spans="1:5" ht="12.75">
      <c r="A88" s="30" t="s">
        <v>45</v>
      </c>
      <c r="E88" s="31" t="s">
        <v>180</v>
      </c>
    </row>
    <row r="89" spans="1:5" ht="318.75">
      <c r="A89" t="s">
        <v>46</v>
      </c>
      <c r="E89" s="29" t="s">
        <v>181</v>
      </c>
    </row>
    <row r="90" spans="1:16" ht="12.75">
      <c r="A90" s="18" t="s">
        <v>38</v>
      </c>
      <c s="23" t="s">
        <v>182</v>
      </c>
      <c s="23" t="s">
        <v>183</v>
      </c>
      <c s="18" t="s">
        <v>40</v>
      </c>
      <c s="24" t="s">
        <v>184</v>
      </c>
      <c s="25" t="s">
        <v>135</v>
      </c>
      <c s="26">
        <v>2955.704</v>
      </c>
      <c s="27">
        <v>0</v>
      </c>
      <c s="27">
        <f>ROUND(ROUND(H90,2)*ROUND(G90,3),2)</f>
      </c>
      <c r="O90">
        <f>(I90*21)/100</f>
      </c>
      <c t="s">
        <v>16</v>
      </c>
    </row>
    <row r="91" spans="1:5" ht="12.75">
      <c r="A91" s="28" t="s">
        <v>43</v>
      </c>
      <c r="E91" s="29" t="s">
        <v>40</v>
      </c>
    </row>
    <row r="92" spans="1:5" ht="89.25">
      <c r="A92" s="30" t="s">
        <v>45</v>
      </c>
      <c r="E92" s="31" t="s">
        <v>185</v>
      </c>
    </row>
    <row r="93" spans="1:5" ht="191.25">
      <c r="A93" t="s">
        <v>46</v>
      </c>
      <c r="E93" s="29" t="s">
        <v>186</v>
      </c>
    </row>
    <row r="94" spans="1:16" ht="12.75">
      <c r="A94" s="18" t="s">
        <v>38</v>
      </c>
      <c s="23" t="s">
        <v>187</v>
      </c>
      <c s="23" t="s">
        <v>188</v>
      </c>
      <c s="18" t="s">
        <v>22</v>
      </c>
      <c s="24" t="s">
        <v>189</v>
      </c>
      <c s="25" t="s">
        <v>135</v>
      </c>
      <c s="26">
        <v>1596.816</v>
      </c>
      <c s="27">
        <v>0</v>
      </c>
      <c s="27">
        <f>ROUND(ROUND(H94,2)*ROUND(G94,3),2)</f>
      </c>
      <c r="O94">
        <f>(I94*21)/100</f>
      </c>
      <c t="s">
        <v>16</v>
      </c>
    </row>
    <row r="95" spans="1:5" ht="25.5">
      <c r="A95" s="28" t="s">
        <v>43</v>
      </c>
      <c r="E95" s="29" t="s">
        <v>190</v>
      </c>
    </row>
    <row r="96" spans="1:5" ht="25.5">
      <c r="A96" s="30" t="s">
        <v>45</v>
      </c>
      <c r="E96" s="31" t="s">
        <v>191</v>
      </c>
    </row>
    <row r="97" spans="1:5" ht="280.5">
      <c r="A97" t="s">
        <v>46</v>
      </c>
      <c r="E97" s="29" t="s">
        <v>192</v>
      </c>
    </row>
    <row r="98" spans="1:16" ht="12.75">
      <c r="A98" s="18" t="s">
        <v>38</v>
      </c>
      <c s="23" t="s">
        <v>193</v>
      </c>
      <c s="23" t="s">
        <v>188</v>
      </c>
      <c s="18" t="s">
        <v>16</v>
      </c>
      <c s="24" t="s">
        <v>189</v>
      </c>
      <c s="25" t="s">
        <v>135</v>
      </c>
      <c s="26">
        <v>1161.688</v>
      </c>
      <c s="27">
        <v>0</v>
      </c>
      <c s="27">
        <f>ROUND(ROUND(H98,2)*ROUND(G98,3),2)</f>
      </c>
      <c r="O98">
        <f>(I98*21)/100</f>
      </c>
      <c t="s">
        <v>16</v>
      </c>
    </row>
    <row r="99" spans="1:5" ht="12.75">
      <c r="A99" s="28" t="s">
        <v>43</v>
      </c>
      <c r="E99" s="29" t="s">
        <v>194</v>
      </c>
    </row>
    <row r="100" spans="1:5" ht="12.75">
      <c r="A100" s="30" t="s">
        <v>45</v>
      </c>
      <c r="E100" s="31" t="s">
        <v>195</v>
      </c>
    </row>
    <row r="101" spans="1:5" ht="280.5">
      <c r="A101" t="s">
        <v>46</v>
      </c>
      <c r="E101" s="29" t="s">
        <v>192</v>
      </c>
    </row>
    <row r="102" spans="1:16" ht="12.75">
      <c r="A102" s="18" t="s">
        <v>38</v>
      </c>
      <c s="23" t="s">
        <v>196</v>
      </c>
      <c s="23" t="s">
        <v>197</v>
      </c>
      <c s="18" t="s">
        <v>40</v>
      </c>
      <c s="24" t="s">
        <v>198</v>
      </c>
      <c s="25" t="s">
        <v>121</v>
      </c>
      <c s="26">
        <v>972</v>
      </c>
      <c s="27">
        <v>0</v>
      </c>
      <c s="27">
        <f>ROUND(ROUND(H102,2)*ROUND(G102,3),2)</f>
      </c>
      <c r="O102">
        <f>(I102*21)/100</f>
      </c>
      <c t="s">
        <v>16</v>
      </c>
    </row>
    <row r="103" spans="1:5" ht="12.75">
      <c r="A103" s="28" t="s">
        <v>43</v>
      </c>
      <c r="E103" s="29" t="s">
        <v>40</v>
      </c>
    </row>
    <row r="104" spans="1:5" ht="25.5">
      <c r="A104" s="30" t="s">
        <v>45</v>
      </c>
      <c r="E104" s="31" t="s">
        <v>199</v>
      </c>
    </row>
    <row r="105" spans="1:5" ht="12.75">
      <c r="A105" t="s">
        <v>46</v>
      </c>
      <c r="E105" s="29" t="s">
        <v>200</v>
      </c>
    </row>
    <row r="106" spans="1:16" ht="12.75">
      <c r="A106" s="18" t="s">
        <v>38</v>
      </c>
      <c s="23" t="s">
        <v>201</v>
      </c>
      <c s="23" t="s">
        <v>202</v>
      </c>
      <c s="18" t="s">
        <v>40</v>
      </c>
      <c s="24" t="s">
        <v>203</v>
      </c>
      <c s="25" t="s">
        <v>121</v>
      </c>
      <c s="26">
        <v>1036</v>
      </c>
      <c s="27">
        <v>0</v>
      </c>
      <c s="27">
        <f>ROUND(ROUND(H106,2)*ROUND(G106,3),2)</f>
      </c>
      <c r="O106">
        <f>(I106*21)/100</f>
      </c>
      <c t="s">
        <v>16</v>
      </c>
    </row>
    <row r="107" spans="1:5" ht="12.75">
      <c r="A107" s="28" t="s">
        <v>43</v>
      </c>
      <c r="E107" s="29" t="s">
        <v>204</v>
      </c>
    </row>
    <row r="108" spans="1:5" ht="25.5">
      <c r="A108" s="30" t="s">
        <v>45</v>
      </c>
      <c r="E108" s="31" t="s">
        <v>205</v>
      </c>
    </row>
    <row r="109" spans="1:5" ht="38.25">
      <c r="A109" t="s">
        <v>46</v>
      </c>
      <c r="E109" s="29" t="s">
        <v>206</v>
      </c>
    </row>
    <row r="110" spans="1:16" ht="12.75">
      <c r="A110" s="18" t="s">
        <v>38</v>
      </c>
      <c s="23" t="s">
        <v>207</v>
      </c>
      <c s="23" t="s">
        <v>208</v>
      </c>
      <c s="18" t="s">
        <v>40</v>
      </c>
      <c s="24" t="s">
        <v>209</v>
      </c>
      <c s="25" t="s">
        <v>121</v>
      </c>
      <c s="26">
        <v>1036</v>
      </c>
      <c s="27">
        <v>0</v>
      </c>
      <c s="27">
        <f>ROUND(ROUND(H110,2)*ROUND(G110,3),2)</f>
      </c>
      <c r="O110">
        <f>(I110*21)/100</f>
      </c>
      <c t="s">
        <v>16</v>
      </c>
    </row>
    <row r="111" spans="1:5" ht="12.75">
      <c r="A111" s="28" t="s">
        <v>43</v>
      </c>
      <c r="E111" s="29" t="s">
        <v>40</v>
      </c>
    </row>
    <row r="112" spans="1:5" ht="25.5">
      <c r="A112" s="30" t="s">
        <v>45</v>
      </c>
      <c r="E112" s="31" t="s">
        <v>205</v>
      </c>
    </row>
    <row r="113" spans="1:5" ht="25.5">
      <c r="A113" t="s">
        <v>46</v>
      </c>
      <c r="E113" s="29" t="s">
        <v>210</v>
      </c>
    </row>
    <row r="114" spans="1:18" ht="12.75" customHeight="1">
      <c r="A114" s="5" t="s">
        <v>36</v>
      </c>
      <c s="5"/>
      <c s="35" t="s">
        <v>16</v>
      </c>
      <c s="5"/>
      <c s="21" t="s">
        <v>211</v>
      </c>
      <c s="5"/>
      <c s="5"/>
      <c s="5"/>
      <c s="36">
        <f>0+Q114</f>
      </c>
      <c r="O114">
        <f>0+R114</f>
      </c>
      <c r="Q114">
        <f>0+I115+I119+I123+I127</f>
      </c>
      <c>
        <f>0+O115+O119+O123+O127</f>
      </c>
    </row>
    <row r="115" spans="1:16" ht="12.75">
      <c r="A115" s="18" t="s">
        <v>38</v>
      </c>
      <c s="23" t="s">
        <v>212</v>
      </c>
      <c s="23" t="s">
        <v>213</v>
      </c>
      <c s="18" t="s">
        <v>40</v>
      </c>
      <c s="24" t="s">
        <v>214</v>
      </c>
      <c s="25" t="s">
        <v>121</v>
      </c>
      <c s="26">
        <v>512.19</v>
      </c>
      <c s="27">
        <v>0</v>
      </c>
      <c s="27">
        <f>ROUND(ROUND(H115,2)*ROUND(G115,3),2)</f>
      </c>
      <c r="O115">
        <f>(I115*21)/100</f>
      </c>
      <c t="s">
        <v>16</v>
      </c>
    </row>
    <row r="116" spans="1:5" ht="12.75">
      <c r="A116" s="28" t="s">
        <v>43</v>
      </c>
      <c r="E116" s="29" t="s">
        <v>40</v>
      </c>
    </row>
    <row r="117" spans="1:5" ht="12.75">
      <c r="A117" s="30" t="s">
        <v>45</v>
      </c>
      <c r="E117" s="31" t="s">
        <v>215</v>
      </c>
    </row>
    <row r="118" spans="1:5" ht="344.25">
      <c r="A118" t="s">
        <v>46</v>
      </c>
      <c r="E118" s="29" t="s">
        <v>216</v>
      </c>
    </row>
    <row r="119" spans="1:16" ht="12.75">
      <c r="A119" s="18" t="s">
        <v>38</v>
      </c>
      <c s="23" t="s">
        <v>217</v>
      </c>
      <c s="23" t="s">
        <v>218</v>
      </c>
      <c s="18" t="s">
        <v>40</v>
      </c>
      <c s="24" t="s">
        <v>219</v>
      </c>
      <c s="25" t="s">
        <v>121</v>
      </c>
      <c s="26">
        <v>119.511</v>
      </c>
      <c s="27">
        <v>0</v>
      </c>
      <c s="27">
        <f>ROUND(ROUND(H119,2)*ROUND(G119,3),2)</f>
      </c>
      <c r="O119">
        <f>(I119*21)/100</f>
      </c>
      <c t="s">
        <v>16</v>
      </c>
    </row>
    <row r="120" spans="1:5" ht="12.75">
      <c r="A120" s="28" t="s">
        <v>43</v>
      </c>
      <c r="E120" s="29" t="s">
        <v>40</v>
      </c>
    </row>
    <row r="121" spans="1:5" ht="12.75">
      <c r="A121" s="30" t="s">
        <v>45</v>
      </c>
      <c r="E121" s="31" t="s">
        <v>220</v>
      </c>
    </row>
    <row r="122" spans="1:5" ht="331.5">
      <c r="A122" t="s">
        <v>46</v>
      </c>
      <c r="E122" s="29" t="s">
        <v>221</v>
      </c>
    </row>
    <row r="123" spans="1:16" ht="12.75">
      <c r="A123" s="18" t="s">
        <v>38</v>
      </c>
      <c s="23" t="s">
        <v>222</v>
      </c>
      <c s="23" t="s">
        <v>223</v>
      </c>
      <c s="18" t="s">
        <v>40</v>
      </c>
      <c s="24" t="s">
        <v>224</v>
      </c>
      <c s="25" t="s">
        <v>151</v>
      </c>
      <c s="26">
        <v>56.91</v>
      </c>
      <c s="27">
        <v>0</v>
      </c>
      <c s="27">
        <f>ROUND(ROUND(H123,2)*ROUND(G123,3),2)</f>
      </c>
      <c r="O123">
        <f>(I123*21)/100</f>
      </c>
      <c t="s">
        <v>16</v>
      </c>
    </row>
    <row r="124" spans="1:5" ht="12.75">
      <c r="A124" s="28" t="s">
        <v>43</v>
      </c>
      <c r="E124" s="29" t="s">
        <v>40</v>
      </c>
    </row>
    <row r="125" spans="1:5" ht="12.75">
      <c r="A125" s="30" t="s">
        <v>45</v>
      </c>
      <c r="E125" s="31" t="s">
        <v>225</v>
      </c>
    </row>
    <row r="126" spans="1:5" ht="12.75">
      <c r="A126" t="s">
        <v>46</v>
      </c>
      <c r="E126" s="29" t="s">
        <v>226</v>
      </c>
    </row>
    <row r="127" spans="1:16" ht="12.75">
      <c r="A127" s="18" t="s">
        <v>38</v>
      </c>
      <c s="23" t="s">
        <v>227</v>
      </c>
      <c s="23" t="s">
        <v>228</v>
      </c>
      <c s="18" t="s">
        <v>40</v>
      </c>
      <c s="24" t="s">
        <v>229</v>
      </c>
      <c s="25" t="s">
        <v>121</v>
      </c>
      <c s="26">
        <v>119.511</v>
      </c>
      <c s="27">
        <v>0</v>
      </c>
      <c s="27">
        <f>ROUND(ROUND(H127,2)*ROUND(G127,3),2)</f>
      </c>
      <c r="O127">
        <f>(I127*21)/100</f>
      </c>
      <c t="s">
        <v>16</v>
      </c>
    </row>
    <row r="128" spans="1:5" ht="12.75">
      <c r="A128" s="28" t="s">
        <v>43</v>
      </c>
      <c r="E128" s="29" t="s">
        <v>230</v>
      </c>
    </row>
    <row r="129" spans="1:5" ht="25.5">
      <c r="A129" s="30" t="s">
        <v>45</v>
      </c>
      <c r="E129" s="31" t="s">
        <v>231</v>
      </c>
    </row>
    <row r="130" spans="1:5" ht="12.75">
      <c r="A130" t="s">
        <v>46</v>
      </c>
      <c r="E130" s="29" t="s">
        <v>226</v>
      </c>
    </row>
    <row r="131" spans="1:18" ht="12.75" customHeight="1">
      <c r="A131" s="5" t="s">
        <v>36</v>
      </c>
      <c s="5"/>
      <c s="35" t="s">
        <v>26</v>
      </c>
      <c s="5"/>
      <c s="21" t="s">
        <v>232</v>
      </c>
      <c s="5"/>
      <c s="5"/>
      <c s="5"/>
      <c s="36">
        <f>0+Q131</f>
      </c>
      <c r="O131">
        <f>0+R131</f>
      </c>
      <c r="Q131">
        <f>0+I132+I136</f>
      </c>
      <c>
        <f>0+O132+O136</f>
      </c>
    </row>
    <row r="132" spans="1:16" ht="12.75">
      <c r="A132" s="18" t="s">
        <v>38</v>
      </c>
      <c s="23" t="s">
        <v>233</v>
      </c>
      <c s="23" t="s">
        <v>234</v>
      </c>
      <c s="18" t="s">
        <v>64</v>
      </c>
      <c s="24" t="s">
        <v>235</v>
      </c>
      <c s="25" t="s">
        <v>135</v>
      </c>
      <c s="26">
        <v>387.45</v>
      </c>
      <c s="27">
        <v>0</v>
      </c>
      <c s="27">
        <f>ROUND(ROUND(H132,2)*ROUND(G132,3),2)</f>
      </c>
      <c r="O132">
        <f>(I132*21)/100</f>
      </c>
      <c t="s">
        <v>16</v>
      </c>
    </row>
    <row r="133" spans="1:5" ht="51">
      <c r="A133" s="28" t="s">
        <v>43</v>
      </c>
      <c r="E133" s="29" t="s">
        <v>236</v>
      </c>
    </row>
    <row r="134" spans="1:5" ht="63.75">
      <c r="A134" s="30" t="s">
        <v>45</v>
      </c>
      <c r="E134" s="31" t="s">
        <v>237</v>
      </c>
    </row>
    <row r="135" spans="1:5" ht="255">
      <c r="A135" t="s">
        <v>46</v>
      </c>
      <c r="E135" s="29" t="s">
        <v>238</v>
      </c>
    </row>
    <row r="136" spans="1:16" ht="12.75">
      <c r="A136" s="18" t="s">
        <v>38</v>
      </c>
      <c s="23" t="s">
        <v>239</v>
      </c>
      <c s="23" t="s">
        <v>240</v>
      </c>
      <c s="18" t="s">
        <v>64</v>
      </c>
      <c s="24" t="s">
        <v>241</v>
      </c>
      <c s="25" t="s">
        <v>135</v>
      </c>
      <c s="26">
        <v>34.8</v>
      </c>
      <c s="27">
        <v>0</v>
      </c>
      <c s="27">
        <f>ROUND(ROUND(H136,2)*ROUND(G136,3),2)</f>
      </c>
      <c r="O136">
        <f>(I136*21)/100</f>
      </c>
      <c t="s">
        <v>16</v>
      </c>
    </row>
    <row r="137" spans="1:5" ht="12.75">
      <c r="A137" s="28" t="s">
        <v>43</v>
      </c>
      <c r="E137" s="29" t="s">
        <v>242</v>
      </c>
    </row>
    <row r="138" spans="1:5" ht="25.5">
      <c r="A138" s="30" t="s">
        <v>45</v>
      </c>
      <c r="E138" s="31" t="s">
        <v>243</v>
      </c>
    </row>
    <row r="139" spans="1:5" ht="38.25">
      <c r="A139" t="s">
        <v>46</v>
      </c>
      <c r="E139" s="29" t="s">
        <v>244</v>
      </c>
    </row>
    <row r="140" spans="1:18" ht="12.75" customHeight="1">
      <c r="A140" s="5" t="s">
        <v>36</v>
      </c>
      <c s="5"/>
      <c s="35" t="s">
        <v>33</v>
      </c>
      <c s="5"/>
      <c s="21" t="s">
        <v>245</v>
      </c>
      <c s="5"/>
      <c s="5"/>
      <c s="5"/>
      <c s="36">
        <f>0+Q140</f>
      </c>
      <c r="O140">
        <f>0+R140</f>
      </c>
      <c r="Q140">
        <f>0+I141+I145+I149+I153+I157+I161+I165+I169+I173+I177+I181+I185+I189</f>
      </c>
      <c>
        <f>0+O141+O145+O149+O153+O157+O161+O165+O169+O173+O177+O181+O185+O189</f>
      </c>
    </row>
    <row r="141" spans="1:16" ht="12.75">
      <c r="A141" s="18" t="s">
        <v>38</v>
      </c>
      <c s="23" t="s">
        <v>246</v>
      </c>
      <c s="23" t="s">
        <v>247</v>
      </c>
      <c s="18" t="s">
        <v>40</v>
      </c>
      <c s="24" t="s">
        <v>248</v>
      </c>
      <c s="25" t="s">
        <v>151</v>
      </c>
      <c s="26">
        <v>200</v>
      </c>
      <c s="27">
        <v>0</v>
      </c>
      <c s="27">
        <f>ROUND(ROUND(H141,2)*ROUND(G141,3),2)</f>
      </c>
      <c r="O141">
        <f>(I141*21)/100</f>
      </c>
      <c t="s">
        <v>16</v>
      </c>
    </row>
    <row r="142" spans="1:5" ht="12.75">
      <c r="A142" s="28" t="s">
        <v>43</v>
      </c>
      <c r="E142" s="29" t="s">
        <v>249</v>
      </c>
    </row>
    <row r="143" spans="1:5" ht="12.75">
      <c r="A143" s="30" t="s">
        <v>45</v>
      </c>
      <c r="E143" s="31" t="s">
        <v>250</v>
      </c>
    </row>
    <row r="144" spans="1:5" ht="38.25">
      <c r="A144" t="s">
        <v>46</v>
      </c>
      <c r="E144" s="29" t="s">
        <v>251</v>
      </c>
    </row>
    <row r="145" spans="1:16" ht="12.75">
      <c r="A145" s="18" t="s">
        <v>38</v>
      </c>
      <c s="23" t="s">
        <v>252</v>
      </c>
      <c s="23" t="s">
        <v>253</v>
      </c>
      <c s="18" t="s">
        <v>40</v>
      </c>
      <c s="24" t="s">
        <v>254</v>
      </c>
      <c s="25" t="s">
        <v>126</v>
      </c>
      <c s="26">
        <v>2</v>
      </c>
      <c s="27">
        <v>0</v>
      </c>
      <c s="27">
        <f>ROUND(ROUND(H145,2)*ROUND(G145,3),2)</f>
      </c>
      <c r="O145">
        <f>(I145*21)/100</f>
      </c>
      <c t="s">
        <v>16</v>
      </c>
    </row>
    <row r="146" spans="1:5" ht="12.75">
      <c r="A146" s="28" t="s">
        <v>43</v>
      </c>
      <c r="E146" s="29" t="s">
        <v>255</v>
      </c>
    </row>
    <row r="147" spans="1:5" ht="12.75">
      <c r="A147" s="30" t="s">
        <v>45</v>
      </c>
      <c r="E147" s="31" t="s">
        <v>256</v>
      </c>
    </row>
    <row r="148" spans="1:5" ht="25.5">
      <c r="A148" t="s">
        <v>46</v>
      </c>
      <c r="E148" s="29" t="s">
        <v>257</v>
      </c>
    </row>
    <row r="149" spans="1:16" ht="12.75">
      <c r="A149" s="18" t="s">
        <v>38</v>
      </c>
      <c s="23" t="s">
        <v>258</v>
      </c>
      <c s="23" t="s">
        <v>259</v>
      </c>
      <c s="18" t="s">
        <v>40</v>
      </c>
      <c s="24" t="s">
        <v>260</v>
      </c>
      <c s="25" t="s">
        <v>151</v>
      </c>
      <c s="26">
        <v>1228.5</v>
      </c>
      <c s="27">
        <v>0</v>
      </c>
      <c s="27">
        <f>ROUND(ROUND(H149,2)*ROUND(G149,3),2)</f>
      </c>
      <c r="O149">
        <f>(I149*21)/100</f>
      </c>
      <c t="s">
        <v>16</v>
      </c>
    </row>
    <row r="150" spans="1:5" ht="25.5">
      <c r="A150" s="28" t="s">
        <v>43</v>
      </c>
      <c r="E150" s="29" t="s">
        <v>261</v>
      </c>
    </row>
    <row r="151" spans="1:5" ht="12.75">
      <c r="A151" s="30" t="s">
        <v>45</v>
      </c>
      <c r="E151" s="31" t="s">
        <v>262</v>
      </c>
    </row>
    <row r="152" spans="1:5" ht="25.5">
      <c r="A152" t="s">
        <v>46</v>
      </c>
      <c r="E152" s="29" t="s">
        <v>263</v>
      </c>
    </row>
    <row r="153" spans="1:16" ht="12.75">
      <c r="A153" s="18" t="s">
        <v>38</v>
      </c>
      <c s="23" t="s">
        <v>264</v>
      </c>
      <c s="23" t="s">
        <v>265</v>
      </c>
      <c s="18" t="s">
        <v>40</v>
      </c>
      <c s="24" t="s">
        <v>266</v>
      </c>
      <c s="25" t="s">
        <v>121</v>
      </c>
      <c s="26">
        <v>900</v>
      </c>
      <c s="27">
        <v>0</v>
      </c>
      <c s="27">
        <f>ROUND(ROUND(H153,2)*ROUND(G153,3),2)</f>
      </c>
      <c r="O153">
        <f>(I153*21)/100</f>
      </c>
      <c t="s">
        <v>16</v>
      </c>
    </row>
    <row r="154" spans="1:5" ht="25.5">
      <c r="A154" s="28" t="s">
        <v>43</v>
      </c>
      <c r="E154" s="29" t="s">
        <v>267</v>
      </c>
    </row>
    <row r="155" spans="1:5" ht="25.5">
      <c r="A155" s="30" t="s">
        <v>45</v>
      </c>
      <c r="E155" s="31" t="s">
        <v>268</v>
      </c>
    </row>
    <row r="156" spans="1:5" ht="25.5">
      <c r="A156" t="s">
        <v>46</v>
      </c>
      <c r="E156" s="29" t="s">
        <v>269</v>
      </c>
    </row>
    <row r="157" spans="1:16" ht="12.75">
      <c r="A157" s="18" t="s">
        <v>38</v>
      </c>
      <c s="23" t="s">
        <v>270</v>
      </c>
      <c s="23" t="s">
        <v>271</v>
      </c>
      <c s="18" t="s">
        <v>64</v>
      </c>
      <c s="24" t="s">
        <v>272</v>
      </c>
      <c s="25" t="s">
        <v>135</v>
      </c>
      <c s="26">
        <v>292.32</v>
      </c>
      <c s="27">
        <v>0</v>
      </c>
      <c s="27">
        <f>ROUND(ROUND(H157,2)*ROUND(G157,3),2)</f>
      </c>
      <c r="O157">
        <f>(I157*21)/100</f>
      </c>
      <c t="s">
        <v>16</v>
      </c>
    </row>
    <row r="158" spans="1:5" ht="63.75">
      <c r="A158" s="28" t="s">
        <v>43</v>
      </c>
      <c r="E158" s="29" t="s">
        <v>273</v>
      </c>
    </row>
    <row r="159" spans="1:5" ht="25.5">
      <c r="A159" s="30" t="s">
        <v>45</v>
      </c>
      <c r="E159" s="31" t="s">
        <v>274</v>
      </c>
    </row>
    <row r="160" spans="1:5" ht="102">
      <c r="A160" t="s">
        <v>46</v>
      </c>
      <c r="E160" s="29" t="s">
        <v>275</v>
      </c>
    </row>
    <row r="161" spans="1:16" ht="12.75">
      <c r="A161" s="18" t="s">
        <v>38</v>
      </c>
      <c s="23" t="s">
        <v>276</v>
      </c>
      <c s="23" t="s">
        <v>277</v>
      </c>
      <c s="18" t="s">
        <v>64</v>
      </c>
      <c s="24" t="s">
        <v>278</v>
      </c>
      <c s="25" t="s">
        <v>135</v>
      </c>
      <c s="26">
        <v>6.272</v>
      </c>
      <c s="27">
        <v>0</v>
      </c>
      <c s="27">
        <f>ROUND(ROUND(H161,2)*ROUND(G161,3),2)</f>
      </c>
      <c r="O161">
        <f>(I161*21)/100</f>
      </c>
      <c t="s">
        <v>16</v>
      </c>
    </row>
    <row r="162" spans="1:5" ht="12.75">
      <c r="A162" s="28" t="s">
        <v>43</v>
      </c>
      <c r="E162" s="29" t="s">
        <v>230</v>
      </c>
    </row>
    <row r="163" spans="1:5" ht="12.75">
      <c r="A163" s="30" t="s">
        <v>45</v>
      </c>
      <c r="E163" s="31" t="s">
        <v>279</v>
      </c>
    </row>
    <row r="164" spans="1:5" ht="102">
      <c r="A164" t="s">
        <v>46</v>
      </c>
      <c r="E164" s="29" t="s">
        <v>275</v>
      </c>
    </row>
    <row r="165" spans="1:16" ht="12.75">
      <c r="A165" s="18" t="s">
        <v>38</v>
      </c>
      <c s="23" t="s">
        <v>280</v>
      </c>
      <c s="23" t="s">
        <v>281</v>
      </c>
      <c s="18" t="s">
        <v>64</v>
      </c>
      <c s="24" t="s">
        <v>282</v>
      </c>
      <c s="25" t="s">
        <v>135</v>
      </c>
      <c s="26">
        <v>409.133</v>
      </c>
      <c s="27">
        <v>0</v>
      </c>
      <c s="27">
        <f>ROUND(ROUND(H165,2)*ROUND(G165,3),2)</f>
      </c>
      <c r="O165">
        <f>(I165*21)/100</f>
      </c>
      <c t="s">
        <v>16</v>
      </c>
    </row>
    <row r="166" spans="1:5" ht="12.75">
      <c r="A166" s="28" t="s">
        <v>43</v>
      </c>
      <c r="E166" s="29" t="s">
        <v>230</v>
      </c>
    </row>
    <row r="167" spans="1:5" ht="127.5">
      <c r="A167" s="30" t="s">
        <v>45</v>
      </c>
      <c r="E167" s="31" t="s">
        <v>283</v>
      </c>
    </row>
    <row r="168" spans="1:5" ht="102">
      <c r="A168" t="s">
        <v>46</v>
      </c>
      <c r="E168" s="29" t="s">
        <v>275</v>
      </c>
    </row>
    <row r="169" spans="1:16" ht="12.75">
      <c r="A169" s="18" t="s">
        <v>38</v>
      </c>
      <c s="23" t="s">
        <v>284</v>
      </c>
      <c s="23" t="s">
        <v>285</v>
      </c>
      <c s="18" t="s">
        <v>40</v>
      </c>
      <c s="24" t="s">
        <v>286</v>
      </c>
      <c s="25" t="s">
        <v>151</v>
      </c>
      <c s="26">
        <v>9.68</v>
      </c>
      <c s="27">
        <v>0</v>
      </c>
      <c s="27">
        <f>ROUND(ROUND(H169,2)*ROUND(G169,3),2)</f>
      </c>
      <c r="O169">
        <f>(I169*21)/100</f>
      </c>
      <c t="s">
        <v>16</v>
      </c>
    </row>
    <row r="170" spans="1:5" ht="12.75">
      <c r="A170" s="28" t="s">
        <v>43</v>
      </c>
      <c r="E170" s="29" t="s">
        <v>249</v>
      </c>
    </row>
    <row r="171" spans="1:5" ht="12.75">
      <c r="A171" s="30" t="s">
        <v>45</v>
      </c>
      <c r="E171" s="31" t="s">
        <v>287</v>
      </c>
    </row>
    <row r="172" spans="1:5" ht="51">
      <c r="A172" t="s">
        <v>46</v>
      </c>
      <c r="E172" s="29" t="s">
        <v>288</v>
      </c>
    </row>
    <row r="173" spans="1:16" ht="12.75">
      <c r="A173" s="18" t="s">
        <v>38</v>
      </c>
      <c s="23" t="s">
        <v>289</v>
      </c>
      <c s="23" t="s">
        <v>290</v>
      </c>
      <c s="18" t="s">
        <v>40</v>
      </c>
      <c s="24" t="s">
        <v>291</v>
      </c>
      <c s="25" t="s">
        <v>151</v>
      </c>
      <c s="26">
        <v>29.04</v>
      </c>
      <c s="27">
        <v>0</v>
      </c>
      <c s="27">
        <f>ROUND(ROUND(H173,2)*ROUND(G173,3),2)</f>
      </c>
      <c r="O173">
        <f>(I173*21)/100</f>
      </c>
      <c t="s">
        <v>16</v>
      </c>
    </row>
    <row r="174" spans="1:5" ht="12.75">
      <c r="A174" s="28" t="s">
        <v>43</v>
      </c>
      <c r="E174" s="29" t="s">
        <v>249</v>
      </c>
    </row>
    <row r="175" spans="1:5" ht="12.75">
      <c r="A175" s="30" t="s">
        <v>45</v>
      </c>
      <c r="E175" s="31" t="s">
        <v>292</v>
      </c>
    </row>
    <row r="176" spans="1:5" ht="51">
      <c r="A176" t="s">
        <v>46</v>
      </c>
      <c r="E176" s="29" t="s">
        <v>288</v>
      </c>
    </row>
    <row r="177" spans="1:16" ht="12.75">
      <c r="A177" s="18" t="s">
        <v>38</v>
      </c>
      <c s="23" t="s">
        <v>293</v>
      </c>
      <c s="23" t="s">
        <v>294</v>
      </c>
      <c s="18" t="s">
        <v>40</v>
      </c>
      <c s="24" t="s">
        <v>295</v>
      </c>
      <c s="25" t="s">
        <v>126</v>
      </c>
      <c s="26">
        <v>36</v>
      </c>
      <c s="27">
        <v>0</v>
      </c>
      <c s="27">
        <f>ROUND(ROUND(H177,2)*ROUND(G177,3),2)</f>
      </c>
      <c r="O177">
        <f>(I177*21)/100</f>
      </c>
      <c t="s">
        <v>16</v>
      </c>
    </row>
    <row r="178" spans="1:5" ht="12.75">
      <c r="A178" s="28" t="s">
        <v>43</v>
      </c>
      <c r="E178" s="29" t="s">
        <v>249</v>
      </c>
    </row>
    <row r="179" spans="1:5" ht="12.75">
      <c r="A179" s="30" t="s">
        <v>45</v>
      </c>
      <c r="E179" s="31" t="s">
        <v>296</v>
      </c>
    </row>
    <row r="180" spans="1:5" ht="51">
      <c r="A180" t="s">
        <v>46</v>
      </c>
      <c r="E180" s="29" t="s">
        <v>297</v>
      </c>
    </row>
    <row r="181" spans="1:16" ht="12.75">
      <c r="A181" s="18" t="s">
        <v>38</v>
      </c>
      <c s="23" t="s">
        <v>298</v>
      </c>
      <c s="23" t="s">
        <v>299</v>
      </c>
      <c s="18" t="s">
        <v>40</v>
      </c>
      <c s="24" t="s">
        <v>300</v>
      </c>
      <c s="25" t="s">
        <v>126</v>
      </c>
      <c s="26">
        <v>20</v>
      </c>
      <c s="27">
        <v>0</v>
      </c>
      <c s="27">
        <f>ROUND(ROUND(H181,2)*ROUND(G181,3),2)</f>
      </c>
      <c r="O181">
        <f>(I181*21)/100</f>
      </c>
      <c t="s">
        <v>16</v>
      </c>
    </row>
    <row r="182" spans="1:5" ht="12.75">
      <c r="A182" s="28" t="s">
        <v>43</v>
      </c>
      <c r="E182" s="29" t="s">
        <v>249</v>
      </c>
    </row>
    <row r="183" spans="1:5" ht="12.75">
      <c r="A183" s="30" t="s">
        <v>45</v>
      </c>
      <c r="E183" s="31" t="s">
        <v>301</v>
      </c>
    </row>
    <row r="184" spans="1:5" ht="51">
      <c r="A184" t="s">
        <v>46</v>
      </c>
      <c r="E184" s="29" t="s">
        <v>297</v>
      </c>
    </row>
    <row r="185" spans="1:16" ht="12.75">
      <c r="A185" s="18" t="s">
        <v>38</v>
      </c>
      <c s="23" t="s">
        <v>302</v>
      </c>
      <c s="23" t="s">
        <v>303</v>
      </c>
      <c s="18" t="s">
        <v>64</v>
      </c>
      <c s="24" t="s">
        <v>304</v>
      </c>
      <c s="25" t="s">
        <v>135</v>
      </c>
      <c s="26">
        <v>52.39</v>
      </c>
      <c s="27">
        <v>0</v>
      </c>
      <c s="27">
        <f>ROUND(ROUND(H185,2)*ROUND(G185,3),2)</f>
      </c>
      <c r="O185">
        <f>(I185*21)/100</f>
      </c>
      <c t="s">
        <v>16</v>
      </c>
    </row>
    <row r="186" spans="1:5" ht="12.75">
      <c r="A186" s="28" t="s">
        <v>43</v>
      </c>
      <c r="E186" s="29" t="s">
        <v>305</v>
      </c>
    </row>
    <row r="187" spans="1:5" ht="12.75">
      <c r="A187" s="30" t="s">
        <v>45</v>
      </c>
      <c r="E187" s="31" t="s">
        <v>306</v>
      </c>
    </row>
    <row r="188" spans="1:5" ht="114.75">
      <c r="A188" t="s">
        <v>46</v>
      </c>
      <c r="E188" s="29" t="s">
        <v>307</v>
      </c>
    </row>
    <row r="189" spans="1:16" ht="12.75">
      <c r="A189" s="18" t="s">
        <v>38</v>
      </c>
      <c s="23" t="s">
        <v>308</v>
      </c>
      <c s="23" t="s">
        <v>309</v>
      </c>
      <c s="18" t="s">
        <v>64</v>
      </c>
      <c s="24" t="s">
        <v>310</v>
      </c>
      <c s="25" t="s">
        <v>121</v>
      </c>
      <c s="26">
        <v>745.88</v>
      </c>
      <c s="27">
        <v>0</v>
      </c>
      <c s="27">
        <f>ROUND(ROUND(H189,2)*ROUND(G189,3),2)</f>
      </c>
      <c r="O189">
        <f>(I189*21)/100</f>
      </c>
      <c t="s">
        <v>16</v>
      </c>
    </row>
    <row r="190" spans="1:5" ht="12.75">
      <c r="A190" s="28" t="s">
        <v>43</v>
      </c>
      <c r="E190" s="29" t="s">
        <v>311</v>
      </c>
    </row>
    <row r="191" spans="1:5" ht="12.75">
      <c r="A191" s="30" t="s">
        <v>45</v>
      </c>
      <c r="E191" s="31" t="s">
        <v>312</v>
      </c>
    </row>
    <row r="192" spans="1:5" ht="114.75">
      <c r="A192" t="s">
        <v>46</v>
      </c>
      <c r="E192" s="29" t="s">
        <v>307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0+O8+O17+O62+O111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313</v>
      </c>
      <c s="32">
        <f>0+I8+I17+I62+I111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313</v>
      </c>
      <c s="5"/>
      <c s="14" t="s">
        <v>314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12.75">
      <c r="A9" s="18" t="s">
        <v>38</v>
      </c>
      <c s="23" t="s">
        <v>22</v>
      </c>
      <c s="23" t="s">
        <v>104</v>
      </c>
      <c s="18" t="s">
        <v>22</v>
      </c>
      <c s="24" t="s">
        <v>105</v>
      </c>
      <c s="25" t="s">
        <v>101</v>
      </c>
      <c s="26">
        <v>340.4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40</v>
      </c>
    </row>
    <row r="11" spans="1:5" ht="12.75">
      <c r="A11" s="30" t="s">
        <v>45</v>
      </c>
      <c r="E11" s="31" t="s">
        <v>315</v>
      </c>
    </row>
    <row r="12" spans="1:5" ht="25.5">
      <c r="A12" t="s">
        <v>46</v>
      </c>
      <c r="E12" s="29" t="s">
        <v>103</v>
      </c>
    </row>
    <row r="13" spans="1:16" ht="12.75">
      <c r="A13" s="18" t="s">
        <v>38</v>
      </c>
      <c s="23" t="s">
        <v>16</v>
      </c>
      <c s="23" t="s">
        <v>104</v>
      </c>
      <c s="18" t="s">
        <v>16</v>
      </c>
      <c s="24" t="s">
        <v>105</v>
      </c>
      <c s="25" t="s">
        <v>101</v>
      </c>
      <c s="26">
        <v>116.89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.75">
      <c r="A14" s="28" t="s">
        <v>43</v>
      </c>
      <c r="E14" s="29" t="s">
        <v>316</v>
      </c>
    </row>
    <row r="15" spans="1:5" ht="12.75">
      <c r="A15" s="30" t="s">
        <v>45</v>
      </c>
      <c r="E15" s="31" t="s">
        <v>317</v>
      </c>
    </row>
    <row r="16" spans="1:5" ht="25.5">
      <c r="A16" t="s">
        <v>46</v>
      </c>
      <c r="E16" s="29" t="s">
        <v>103</v>
      </c>
    </row>
    <row r="17" spans="1:18" ht="12.75" customHeight="1">
      <c r="A17" s="5" t="s">
        <v>36</v>
      </c>
      <c s="5"/>
      <c s="35" t="s">
        <v>22</v>
      </c>
      <c s="5"/>
      <c s="21" t="s">
        <v>118</v>
      </c>
      <c s="5"/>
      <c s="5"/>
      <c s="5"/>
      <c s="36">
        <f>0+Q17</f>
      </c>
      <c r="O17">
        <f>0+R17</f>
      </c>
      <c r="Q17">
        <f>0+I18+I22+I26+I30+I34+I38+I42+I46+I50+I54+I58</f>
      </c>
      <c>
        <f>0+O18+O22+O26+O30+O34+O38+O42+O46+O50+O54+O58</f>
      </c>
    </row>
    <row r="18" spans="1:16" ht="12.75">
      <c r="A18" s="18" t="s">
        <v>38</v>
      </c>
      <c s="23" t="s">
        <v>15</v>
      </c>
      <c s="23" t="s">
        <v>145</v>
      </c>
      <c s="18" t="s">
        <v>64</v>
      </c>
      <c s="24" t="s">
        <v>146</v>
      </c>
      <c s="25" t="s">
        <v>135</v>
      </c>
      <c s="26">
        <v>48.704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230</v>
      </c>
    </row>
    <row r="20" spans="1:5" ht="25.5">
      <c r="A20" s="30" t="s">
        <v>45</v>
      </c>
      <c r="E20" s="31" t="s">
        <v>318</v>
      </c>
    </row>
    <row r="21" spans="1:5" ht="63.75">
      <c r="A21" t="s">
        <v>46</v>
      </c>
      <c r="E21" s="29" t="s">
        <v>138</v>
      </c>
    </row>
    <row r="22" spans="1:16" ht="12.75">
      <c r="A22" s="18" t="s">
        <v>38</v>
      </c>
      <c s="23" t="s">
        <v>26</v>
      </c>
      <c s="23" t="s">
        <v>319</v>
      </c>
      <c s="18" t="s">
        <v>320</v>
      </c>
      <c s="24" t="s">
        <v>321</v>
      </c>
      <c s="25" t="s">
        <v>135</v>
      </c>
      <c s="26">
        <v>105.51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249</v>
      </c>
    </row>
    <row r="24" spans="1:5" ht="76.5">
      <c r="A24" s="30" t="s">
        <v>45</v>
      </c>
      <c r="E24" s="31" t="s">
        <v>322</v>
      </c>
    </row>
    <row r="25" spans="1:5" ht="25.5">
      <c r="A25" t="s">
        <v>46</v>
      </c>
      <c r="E25" s="29" t="s">
        <v>154</v>
      </c>
    </row>
    <row r="26" spans="1:16" ht="12.75">
      <c r="A26" s="18" t="s">
        <v>38</v>
      </c>
      <c s="23" t="s">
        <v>28</v>
      </c>
      <c s="23" t="s">
        <v>319</v>
      </c>
      <c s="18" t="s">
        <v>323</v>
      </c>
      <c s="24" t="s">
        <v>321</v>
      </c>
      <c s="25" t="s">
        <v>135</v>
      </c>
      <c s="26">
        <v>21.72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25.5">
      <c r="A27" s="28" t="s">
        <v>43</v>
      </c>
      <c r="E27" s="29" t="s">
        <v>324</v>
      </c>
    </row>
    <row r="28" spans="1:5" ht="12.75">
      <c r="A28" s="30" t="s">
        <v>45</v>
      </c>
      <c r="E28" s="31" t="s">
        <v>325</v>
      </c>
    </row>
    <row r="29" spans="1:5" ht="25.5">
      <c r="A29" t="s">
        <v>46</v>
      </c>
      <c r="E29" s="29" t="s">
        <v>326</v>
      </c>
    </row>
    <row r="30" spans="1:16" ht="12.75">
      <c r="A30" s="18" t="s">
        <v>38</v>
      </c>
      <c s="23" t="s">
        <v>30</v>
      </c>
      <c s="23" t="s">
        <v>162</v>
      </c>
      <c s="18" t="s">
        <v>40</v>
      </c>
      <c s="24" t="s">
        <v>163</v>
      </c>
      <c s="25" t="s">
        <v>135</v>
      </c>
      <c s="26">
        <v>59.1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25.5">
      <c r="A31" s="28" t="s">
        <v>43</v>
      </c>
      <c r="E31" s="29" t="s">
        <v>324</v>
      </c>
    </row>
    <row r="32" spans="1:5" ht="38.25">
      <c r="A32" s="30" t="s">
        <v>45</v>
      </c>
      <c r="E32" s="31" t="s">
        <v>327</v>
      </c>
    </row>
    <row r="33" spans="1:5" ht="38.25">
      <c r="A33" t="s">
        <v>46</v>
      </c>
      <c r="E33" s="29" t="s">
        <v>166</v>
      </c>
    </row>
    <row r="34" spans="1:16" ht="12.75">
      <c r="A34" s="18" t="s">
        <v>38</v>
      </c>
      <c s="23" t="s">
        <v>76</v>
      </c>
      <c s="23" t="s">
        <v>328</v>
      </c>
      <c s="18" t="s">
        <v>64</v>
      </c>
      <c s="24" t="s">
        <v>329</v>
      </c>
      <c s="25" t="s">
        <v>135</v>
      </c>
      <c s="26">
        <v>170.2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330</v>
      </c>
    </row>
    <row r="36" spans="1:5" ht="38.25">
      <c r="A36" s="30" t="s">
        <v>45</v>
      </c>
      <c r="E36" s="31" t="s">
        <v>331</v>
      </c>
    </row>
    <row r="37" spans="1:5" ht="369.75">
      <c r="A37" t="s">
        <v>46</v>
      </c>
      <c r="E37" s="29" t="s">
        <v>171</v>
      </c>
    </row>
    <row r="38" spans="1:16" ht="12.75">
      <c r="A38" s="18" t="s">
        <v>38</v>
      </c>
      <c s="23" t="s">
        <v>80</v>
      </c>
      <c s="23" t="s">
        <v>332</v>
      </c>
      <c s="18" t="s">
        <v>40</v>
      </c>
      <c s="24" t="s">
        <v>333</v>
      </c>
      <c s="25" t="s">
        <v>135</v>
      </c>
      <c s="26">
        <v>170.2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334</v>
      </c>
    </row>
    <row r="40" spans="1:5" ht="38.25">
      <c r="A40" s="30" t="s">
        <v>45</v>
      </c>
      <c r="E40" s="31" t="s">
        <v>335</v>
      </c>
    </row>
    <row r="41" spans="1:5" ht="267.75">
      <c r="A41" t="s">
        <v>46</v>
      </c>
      <c r="E41" s="29" t="s">
        <v>336</v>
      </c>
    </row>
    <row r="42" spans="1:16" ht="12.75">
      <c r="A42" s="18" t="s">
        <v>38</v>
      </c>
      <c s="23" t="s">
        <v>33</v>
      </c>
      <c s="23" t="s">
        <v>183</v>
      </c>
      <c s="18" t="s">
        <v>40</v>
      </c>
      <c s="24" t="s">
        <v>184</v>
      </c>
      <c s="25" t="s">
        <v>135</v>
      </c>
      <c s="26">
        <v>229.3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40</v>
      </c>
    </row>
    <row r="44" spans="1:5" ht="51">
      <c r="A44" s="30" t="s">
        <v>45</v>
      </c>
      <c r="E44" s="31" t="s">
        <v>337</v>
      </c>
    </row>
    <row r="45" spans="1:5" ht="191.25">
      <c r="A45" t="s">
        <v>46</v>
      </c>
      <c r="E45" s="29" t="s">
        <v>186</v>
      </c>
    </row>
    <row r="46" spans="1:16" ht="12.75">
      <c r="A46" s="18" t="s">
        <v>38</v>
      </c>
      <c s="23" t="s">
        <v>35</v>
      </c>
      <c s="23" t="s">
        <v>338</v>
      </c>
      <c s="18" t="s">
        <v>40</v>
      </c>
      <c s="24" t="s">
        <v>339</v>
      </c>
      <c s="25" t="s">
        <v>121</v>
      </c>
      <c s="26">
        <v>523.808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40</v>
      </c>
    </row>
    <row r="48" spans="1:5" ht="12.75">
      <c r="A48" s="30" t="s">
        <v>45</v>
      </c>
      <c r="E48" s="31" t="s">
        <v>340</v>
      </c>
    </row>
    <row r="49" spans="1:5" ht="25.5">
      <c r="A49" t="s">
        <v>46</v>
      </c>
      <c r="E49" s="29" t="s">
        <v>341</v>
      </c>
    </row>
    <row r="50" spans="1:16" ht="12.75">
      <c r="A50" s="18" t="s">
        <v>38</v>
      </c>
      <c s="23" t="s">
        <v>87</v>
      </c>
      <c s="23" t="s">
        <v>197</v>
      </c>
      <c s="18" t="s">
        <v>40</v>
      </c>
      <c s="24" t="s">
        <v>198</v>
      </c>
      <c s="25" t="s">
        <v>121</v>
      </c>
      <c s="26">
        <v>394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12.75">
      <c r="A51" s="28" t="s">
        <v>43</v>
      </c>
      <c r="E51" s="29" t="s">
        <v>40</v>
      </c>
    </row>
    <row r="52" spans="1:5" ht="25.5">
      <c r="A52" s="30" t="s">
        <v>45</v>
      </c>
      <c r="E52" s="31" t="s">
        <v>342</v>
      </c>
    </row>
    <row r="53" spans="1:5" ht="12.75">
      <c r="A53" t="s">
        <v>46</v>
      </c>
      <c r="E53" s="29" t="s">
        <v>200</v>
      </c>
    </row>
    <row r="54" spans="1:16" ht="12.75">
      <c r="A54" s="18" t="s">
        <v>38</v>
      </c>
      <c s="23" t="s">
        <v>90</v>
      </c>
      <c s="23" t="s">
        <v>202</v>
      </c>
      <c s="18" t="s">
        <v>40</v>
      </c>
      <c s="24" t="s">
        <v>203</v>
      </c>
      <c s="25" t="s">
        <v>121</v>
      </c>
      <c s="26">
        <v>394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12.75">
      <c r="A55" s="28" t="s">
        <v>43</v>
      </c>
      <c r="E55" s="29" t="s">
        <v>343</v>
      </c>
    </row>
    <row r="56" spans="1:5" ht="25.5">
      <c r="A56" s="30" t="s">
        <v>45</v>
      </c>
      <c r="E56" s="31" t="s">
        <v>344</v>
      </c>
    </row>
    <row r="57" spans="1:5" ht="38.25">
      <c r="A57" t="s">
        <v>46</v>
      </c>
      <c r="E57" s="29" t="s">
        <v>206</v>
      </c>
    </row>
    <row r="58" spans="1:16" ht="12.75">
      <c r="A58" s="18" t="s">
        <v>38</v>
      </c>
      <c s="23" t="s">
        <v>93</v>
      </c>
      <c s="23" t="s">
        <v>208</v>
      </c>
      <c s="18" t="s">
        <v>40</v>
      </c>
      <c s="24" t="s">
        <v>209</v>
      </c>
      <c s="25" t="s">
        <v>121</v>
      </c>
      <c s="26">
        <v>394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12.75">
      <c r="A59" s="28" t="s">
        <v>43</v>
      </c>
      <c r="E59" s="29" t="s">
        <v>40</v>
      </c>
    </row>
    <row r="60" spans="1:5" ht="25.5">
      <c r="A60" s="30" t="s">
        <v>45</v>
      </c>
      <c r="E60" s="31" t="s">
        <v>342</v>
      </c>
    </row>
    <row r="61" spans="1:5" ht="25.5">
      <c r="A61" t="s">
        <v>46</v>
      </c>
      <c r="E61" s="29" t="s">
        <v>210</v>
      </c>
    </row>
    <row r="62" spans="1:18" ht="12.75" customHeight="1">
      <c r="A62" s="5" t="s">
        <v>36</v>
      </c>
      <c s="5"/>
      <c s="35" t="s">
        <v>28</v>
      </c>
      <c s="5"/>
      <c s="21" t="s">
        <v>345</v>
      </c>
      <c s="5"/>
      <c s="5"/>
      <c s="5"/>
      <c s="36">
        <f>0+Q62</f>
      </c>
      <c r="O62">
        <f>0+R62</f>
      </c>
      <c r="Q62">
        <f>0+I63+I67+I71+I75+I79+I83+I87+I91+I95+I99+I103+I107</f>
      </c>
      <c>
        <f>0+O63+O67+O71+O75+O79+O83+O87+O91+O95+O99+O103+O107</f>
      </c>
    </row>
    <row r="63" spans="1:16" ht="12.75">
      <c r="A63" s="18" t="s">
        <v>38</v>
      </c>
      <c s="23" t="s">
        <v>144</v>
      </c>
      <c s="23" t="s">
        <v>346</v>
      </c>
      <c s="18" t="s">
        <v>22</v>
      </c>
      <c s="24" t="s">
        <v>347</v>
      </c>
      <c s="25" t="s">
        <v>121</v>
      </c>
      <c s="26">
        <v>139.166</v>
      </c>
      <c s="27">
        <v>0</v>
      </c>
      <c s="27">
        <f>ROUND(ROUND(H63,2)*ROUND(G63,3),2)</f>
      </c>
      <c r="O63">
        <f>(I63*21)/100</f>
      </c>
      <c t="s">
        <v>16</v>
      </c>
    </row>
    <row r="64" spans="1:5" ht="12.75">
      <c r="A64" s="28" t="s">
        <v>43</v>
      </c>
      <c r="E64" s="29" t="s">
        <v>40</v>
      </c>
    </row>
    <row r="65" spans="1:5" ht="38.25">
      <c r="A65" s="30" t="s">
        <v>45</v>
      </c>
      <c r="E65" s="31" t="s">
        <v>348</v>
      </c>
    </row>
    <row r="66" spans="1:5" ht="51">
      <c r="A66" t="s">
        <v>46</v>
      </c>
      <c r="E66" s="29" t="s">
        <v>349</v>
      </c>
    </row>
    <row r="67" spans="1:16" ht="12.75">
      <c r="A67" s="18" t="s">
        <v>38</v>
      </c>
      <c s="23" t="s">
        <v>148</v>
      </c>
      <c s="23" t="s">
        <v>346</v>
      </c>
      <c s="18" t="s">
        <v>16</v>
      </c>
      <c s="24" t="s">
        <v>347</v>
      </c>
      <c s="25" t="s">
        <v>121</v>
      </c>
      <c s="26">
        <v>597.361</v>
      </c>
      <c s="27">
        <v>0</v>
      </c>
      <c s="27">
        <f>ROUND(ROUND(H67,2)*ROUND(G67,3),2)</f>
      </c>
      <c r="O67">
        <f>(I67*21)/100</f>
      </c>
      <c t="s">
        <v>16</v>
      </c>
    </row>
    <row r="68" spans="1:5" ht="12.75">
      <c r="A68" s="28" t="s">
        <v>43</v>
      </c>
      <c r="E68" s="29" t="s">
        <v>40</v>
      </c>
    </row>
    <row r="69" spans="1:5" ht="76.5">
      <c r="A69" s="30" t="s">
        <v>45</v>
      </c>
      <c r="E69" s="31" t="s">
        <v>350</v>
      </c>
    </row>
    <row r="70" spans="1:5" ht="51">
      <c r="A70" t="s">
        <v>46</v>
      </c>
      <c r="E70" s="29" t="s">
        <v>349</v>
      </c>
    </row>
    <row r="71" spans="1:16" ht="12.75">
      <c r="A71" s="18" t="s">
        <v>38</v>
      </c>
      <c s="23" t="s">
        <v>155</v>
      </c>
      <c s="23" t="s">
        <v>351</v>
      </c>
      <c s="18" t="s">
        <v>40</v>
      </c>
      <c s="24" t="s">
        <v>352</v>
      </c>
      <c s="25" t="s">
        <v>121</v>
      </c>
      <c s="26">
        <v>383.642</v>
      </c>
      <c s="27">
        <v>0</v>
      </c>
      <c s="27">
        <f>ROUND(ROUND(H71,2)*ROUND(G71,3),2)</f>
      </c>
      <c r="O71">
        <f>(I71*21)/100</f>
      </c>
      <c t="s">
        <v>16</v>
      </c>
    </row>
    <row r="72" spans="1:5" ht="12.75">
      <c r="A72" s="28" t="s">
        <v>43</v>
      </c>
      <c r="E72" s="29" t="s">
        <v>40</v>
      </c>
    </row>
    <row r="73" spans="1:5" ht="38.25">
      <c r="A73" s="30" t="s">
        <v>45</v>
      </c>
      <c r="E73" s="31" t="s">
        <v>353</v>
      </c>
    </row>
    <row r="74" spans="1:5" ht="51">
      <c r="A74" t="s">
        <v>46</v>
      </c>
      <c r="E74" s="29" t="s">
        <v>349</v>
      </c>
    </row>
    <row r="75" spans="1:16" ht="12.75">
      <c r="A75" s="18" t="s">
        <v>38</v>
      </c>
      <c s="23" t="s">
        <v>161</v>
      </c>
      <c s="23" t="s">
        <v>354</v>
      </c>
      <c s="18" t="s">
        <v>40</v>
      </c>
      <c s="24" t="s">
        <v>355</v>
      </c>
      <c s="25" t="s">
        <v>121</v>
      </c>
      <c s="26">
        <v>217.2</v>
      </c>
      <c s="27">
        <v>0</v>
      </c>
      <c s="27">
        <f>ROUND(ROUND(H75,2)*ROUND(G75,3),2)</f>
      </c>
      <c r="O75">
        <f>(I75*21)/100</f>
      </c>
      <c t="s">
        <v>16</v>
      </c>
    </row>
    <row r="76" spans="1:5" ht="12.75">
      <c r="A76" s="28" t="s">
        <v>43</v>
      </c>
      <c r="E76" s="29" t="s">
        <v>356</v>
      </c>
    </row>
    <row r="77" spans="1:5" ht="12.75">
      <c r="A77" s="30" t="s">
        <v>45</v>
      </c>
      <c r="E77" s="31" t="s">
        <v>357</v>
      </c>
    </row>
    <row r="78" spans="1:5" ht="102">
      <c r="A78" t="s">
        <v>46</v>
      </c>
      <c r="E78" s="29" t="s">
        <v>358</v>
      </c>
    </row>
    <row r="79" spans="1:16" ht="12.75">
      <c r="A79" s="18" t="s">
        <v>38</v>
      </c>
      <c s="23" t="s">
        <v>167</v>
      </c>
      <c s="23" t="s">
        <v>359</v>
      </c>
      <c s="18" t="s">
        <v>40</v>
      </c>
      <c s="24" t="s">
        <v>360</v>
      </c>
      <c s="25" t="s">
        <v>121</v>
      </c>
      <c s="26">
        <v>597.361</v>
      </c>
      <c s="27">
        <v>0</v>
      </c>
      <c s="27">
        <f>ROUND(ROUND(H79,2)*ROUND(G79,3),2)</f>
      </c>
      <c r="O79">
        <f>(I79*21)/100</f>
      </c>
      <c t="s">
        <v>16</v>
      </c>
    </row>
    <row r="80" spans="1:5" ht="12.75">
      <c r="A80" s="28" t="s">
        <v>43</v>
      </c>
      <c r="E80" s="29" t="s">
        <v>361</v>
      </c>
    </row>
    <row r="81" spans="1:5" ht="12.75">
      <c r="A81" s="30" t="s">
        <v>45</v>
      </c>
      <c r="E81" s="31" t="s">
        <v>362</v>
      </c>
    </row>
    <row r="82" spans="1:5" ht="51">
      <c r="A82" t="s">
        <v>46</v>
      </c>
      <c r="E82" s="29" t="s">
        <v>363</v>
      </c>
    </row>
    <row r="83" spans="1:16" ht="12.75">
      <c r="A83" s="18" t="s">
        <v>38</v>
      </c>
      <c s="23" t="s">
        <v>172</v>
      </c>
      <c s="23" t="s">
        <v>364</v>
      </c>
      <c s="18" t="s">
        <v>365</v>
      </c>
      <c s="24" t="s">
        <v>366</v>
      </c>
      <c s="25" t="s">
        <v>121</v>
      </c>
      <c s="26">
        <v>979.517</v>
      </c>
      <c s="27">
        <v>0</v>
      </c>
      <c s="27">
        <f>ROUND(ROUND(H83,2)*ROUND(G83,3),2)</f>
      </c>
      <c r="O83">
        <f>(I83*21)/100</f>
      </c>
      <c t="s">
        <v>16</v>
      </c>
    </row>
    <row r="84" spans="1:5" ht="12.75">
      <c r="A84" s="28" t="s">
        <v>43</v>
      </c>
      <c r="E84" s="29" t="s">
        <v>367</v>
      </c>
    </row>
    <row r="85" spans="1:5" ht="12.75">
      <c r="A85" s="30" t="s">
        <v>45</v>
      </c>
      <c r="E85" s="31" t="s">
        <v>368</v>
      </c>
    </row>
    <row r="86" spans="1:5" ht="51">
      <c r="A86" t="s">
        <v>46</v>
      </c>
      <c r="E86" s="29" t="s">
        <v>363</v>
      </c>
    </row>
    <row r="87" spans="1:16" ht="12.75">
      <c r="A87" s="18" t="s">
        <v>38</v>
      </c>
      <c s="23" t="s">
        <v>177</v>
      </c>
      <c s="23" t="s">
        <v>364</v>
      </c>
      <c s="18" t="s">
        <v>369</v>
      </c>
      <c s="24" t="s">
        <v>366</v>
      </c>
      <c s="25" t="s">
        <v>121</v>
      </c>
      <c s="26">
        <v>1298.09</v>
      </c>
      <c s="27">
        <v>0</v>
      </c>
      <c s="27">
        <f>ROUND(ROUND(H87,2)*ROUND(G87,3),2)</f>
      </c>
      <c r="O87">
        <f>(I87*21)/100</f>
      </c>
      <c t="s">
        <v>16</v>
      </c>
    </row>
    <row r="88" spans="1:5" ht="12.75">
      <c r="A88" s="28" t="s">
        <v>43</v>
      </c>
      <c r="E88" s="29" t="s">
        <v>370</v>
      </c>
    </row>
    <row r="89" spans="1:5" ht="25.5">
      <c r="A89" s="30" t="s">
        <v>45</v>
      </c>
      <c r="E89" s="31" t="s">
        <v>371</v>
      </c>
    </row>
    <row r="90" spans="1:5" ht="51">
      <c r="A90" t="s">
        <v>46</v>
      </c>
      <c r="E90" s="29" t="s">
        <v>363</v>
      </c>
    </row>
    <row r="91" spans="1:16" ht="12.75">
      <c r="A91" s="18" t="s">
        <v>38</v>
      </c>
      <c s="23" t="s">
        <v>182</v>
      </c>
      <c s="23" t="s">
        <v>372</v>
      </c>
      <c s="18" t="s">
        <v>40</v>
      </c>
      <c s="24" t="s">
        <v>373</v>
      </c>
      <c s="25" t="s">
        <v>121</v>
      </c>
      <c s="26">
        <v>966.069</v>
      </c>
      <c s="27">
        <v>0</v>
      </c>
      <c s="27">
        <f>ROUND(ROUND(H91,2)*ROUND(G91,3),2)</f>
      </c>
      <c r="O91">
        <f>(I91*21)/100</f>
      </c>
      <c t="s">
        <v>16</v>
      </c>
    </row>
    <row r="92" spans="1:5" ht="12.75">
      <c r="A92" s="28" t="s">
        <v>43</v>
      </c>
      <c r="E92" s="29" t="s">
        <v>374</v>
      </c>
    </row>
    <row r="93" spans="1:5" ht="63.75">
      <c r="A93" s="30" t="s">
        <v>45</v>
      </c>
      <c r="E93" s="31" t="s">
        <v>375</v>
      </c>
    </row>
    <row r="94" spans="1:5" ht="140.25">
      <c r="A94" t="s">
        <v>46</v>
      </c>
      <c r="E94" s="29" t="s">
        <v>376</v>
      </c>
    </row>
    <row r="95" spans="1:16" ht="12.75">
      <c r="A95" s="18" t="s">
        <v>38</v>
      </c>
      <c s="23" t="s">
        <v>187</v>
      </c>
      <c s="23" t="s">
        <v>377</v>
      </c>
      <c s="18" t="s">
        <v>40</v>
      </c>
      <c s="24" t="s">
        <v>378</v>
      </c>
      <c s="25" t="s">
        <v>121</v>
      </c>
      <c s="26">
        <v>979.517</v>
      </c>
      <c s="27">
        <v>0</v>
      </c>
      <c s="27">
        <f>ROUND(ROUND(H95,2)*ROUND(G95,3),2)</f>
      </c>
      <c r="O95">
        <f>(I95*21)/100</f>
      </c>
      <c t="s">
        <v>16</v>
      </c>
    </row>
    <row r="96" spans="1:5" ht="12.75">
      <c r="A96" s="28" t="s">
        <v>43</v>
      </c>
      <c r="E96" s="29" t="s">
        <v>379</v>
      </c>
    </row>
    <row r="97" spans="1:5" ht="63.75">
      <c r="A97" s="30" t="s">
        <v>45</v>
      </c>
      <c r="E97" s="31" t="s">
        <v>380</v>
      </c>
    </row>
    <row r="98" spans="1:5" ht="140.25">
      <c r="A98" t="s">
        <v>46</v>
      </c>
      <c r="E98" s="29" t="s">
        <v>376</v>
      </c>
    </row>
    <row r="99" spans="1:16" ht="12.75">
      <c r="A99" s="18" t="s">
        <v>38</v>
      </c>
      <c s="23" t="s">
        <v>193</v>
      </c>
      <c s="23" t="s">
        <v>381</v>
      </c>
      <c s="18" t="s">
        <v>40</v>
      </c>
      <c s="24" t="s">
        <v>382</v>
      </c>
      <c s="25" t="s">
        <v>135</v>
      </c>
      <c s="26">
        <v>11.274</v>
      </c>
      <c s="27">
        <v>0</v>
      </c>
      <c s="27">
        <f>ROUND(ROUND(H99,2)*ROUND(G99,3),2)</f>
      </c>
      <c r="O99">
        <f>(I99*21)/100</f>
      </c>
      <c t="s">
        <v>16</v>
      </c>
    </row>
    <row r="100" spans="1:5" ht="12.75">
      <c r="A100" s="28" t="s">
        <v>43</v>
      </c>
      <c r="E100" s="29" t="s">
        <v>383</v>
      </c>
    </row>
    <row r="101" spans="1:5" ht="63.75">
      <c r="A101" s="30" t="s">
        <v>45</v>
      </c>
      <c r="E101" s="31" t="s">
        <v>384</v>
      </c>
    </row>
    <row r="102" spans="1:5" ht="140.25">
      <c r="A102" t="s">
        <v>46</v>
      </c>
      <c r="E102" s="29" t="s">
        <v>376</v>
      </c>
    </row>
    <row r="103" spans="1:16" ht="12.75">
      <c r="A103" s="18" t="s">
        <v>38</v>
      </c>
      <c s="23" t="s">
        <v>196</v>
      </c>
      <c s="23" t="s">
        <v>385</v>
      </c>
      <c s="18" t="s">
        <v>40</v>
      </c>
      <c s="24" t="s">
        <v>386</v>
      </c>
      <c s="25" t="s">
        <v>121</v>
      </c>
      <c s="26">
        <v>992.205</v>
      </c>
      <c s="27">
        <v>0</v>
      </c>
      <c s="27">
        <f>ROUND(ROUND(H103,2)*ROUND(G103,3),2)</f>
      </c>
      <c r="O103">
        <f>(I103*21)/100</f>
      </c>
      <c t="s">
        <v>16</v>
      </c>
    </row>
    <row r="104" spans="1:5" ht="12.75">
      <c r="A104" s="28" t="s">
        <v>43</v>
      </c>
      <c r="E104" s="29" t="s">
        <v>387</v>
      </c>
    </row>
    <row r="105" spans="1:5" ht="63.75">
      <c r="A105" s="30" t="s">
        <v>45</v>
      </c>
      <c r="E105" s="31" t="s">
        <v>388</v>
      </c>
    </row>
    <row r="106" spans="1:5" ht="140.25">
      <c r="A106" t="s">
        <v>46</v>
      </c>
      <c r="E106" s="29" t="s">
        <v>376</v>
      </c>
    </row>
    <row r="107" spans="1:16" ht="12.75">
      <c r="A107" s="18" t="s">
        <v>38</v>
      </c>
      <c s="23" t="s">
        <v>201</v>
      </c>
      <c s="23" t="s">
        <v>389</v>
      </c>
      <c s="18" t="s">
        <v>40</v>
      </c>
      <c s="24" t="s">
        <v>390</v>
      </c>
      <c s="25" t="s">
        <v>151</v>
      </c>
      <c s="26">
        <v>14.62</v>
      </c>
      <c s="27">
        <v>0</v>
      </c>
      <c s="27">
        <f>ROUND(ROUND(H107,2)*ROUND(G107,3),2)</f>
      </c>
      <c r="O107">
        <f>(I107*21)/100</f>
      </c>
      <c t="s">
        <v>16</v>
      </c>
    </row>
    <row r="108" spans="1:5" ht="12.75">
      <c r="A108" s="28" t="s">
        <v>43</v>
      </c>
      <c r="E108" s="29" t="s">
        <v>40</v>
      </c>
    </row>
    <row r="109" spans="1:5" ht="12.75">
      <c r="A109" s="30" t="s">
        <v>45</v>
      </c>
      <c r="E109" s="31" t="s">
        <v>391</v>
      </c>
    </row>
    <row r="110" spans="1:5" ht="38.25">
      <c r="A110" t="s">
        <v>46</v>
      </c>
      <c r="E110" s="29" t="s">
        <v>392</v>
      </c>
    </row>
    <row r="111" spans="1:18" ht="12.75" customHeight="1">
      <c r="A111" s="5" t="s">
        <v>36</v>
      </c>
      <c s="5"/>
      <c s="35" t="s">
        <v>33</v>
      </c>
      <c s="5"/>
      <c s="21" t="s">
        <v>245</v>
      </c>
      <c s="5"/>
      <c s="5"/>
      <c s="5"/>
      <c s="36">
        <f>0+Q111</f>
      </c>
      <c r="O111">
        <f>0+R111</f>
      </c>
      <c r="Q111">
        <f>0+I112+I116+I120+I124+I128+I132+I136</f>
      </c>
      <c>
        <f>0+O112+O116+O120+O124+O128+O132+O136</f>
      </c>
    </row>
    <row r="112" spans="1:16" ht="25.5">
      <c r="A112" s="18" t="s">
        <v>38</v>
      </c>
      <c s="23" t="s">
        <v>207</v>
      </c>
      <c s="23" t="s">
        <v>393</v>
      </c>
      <c s="18" t="s">
        <v>40</v>
      </c>
      <c s="24" t="s">
        <v>394</v>
      </c>
      <c s="25" t="s">
        <v>151</v>
      </c>
      <c s="26">
        <v>145</v>
      </c>
      <c s="27">
        <v>0</v>
      </c>
      <c s="27">
        <f>ROUND(ROUND(H112,2)*ROUND(G112,3),2)</f>
      </c>
      <c r="O112">
        <f>(I112*21)/100</f>
      </c>
      <c t="s">
        <v>16</v>
      </c>
    </row>
    <row r="113" spans="1:5" ht="12.75">
      <c r="A113" s="28" t="s">
        <v>43</v>
      </c>
      <c r="E113" s="29" t="s">
        <v>40</v>
      </c>
    </row>
    <row r="114" spans="1:5" ht="12.75">
      <c r="A114" s="30" t="s">
        <v>45</v>
      </c>
      <c r="E114" s="31" t="s">
        <v>395</v>
      </c>
    </row>
    <row r="115" spans="1:5" ht="127.5">
      <c r="A115" t="s">
        <v>46</v>
      </c>
      <c r="E115" s="29" t="s">
        <v>396</v>
      </c>
    </row>
    <row r="116" spans="1:16" ht="25.5">
      <c r="A116" s="18" t="s">
        <v>38</v>
      </c>
      <c s="23" t="s">
        <v>212</v>
      </c>
      <c s="23" t="s">
        <v>397</v>
      </c>
      <c s="18" t="s">
        <v>40</v>
      </c>
      <c s="24" t="s">
        <v>398</v>
      </c>
      <c s="25" t="s">
        <v>151</v>
      </c>
      <c s="26">
        <v>226</v>
      </c>
      <c s="27">
        <v>0</v>
      </c>
      <c s="27">
        <f>ROUND(ROUND(H116,2)*ROUND(G116,3),2)</f>
      </c>
      <c r="O116">
        <f>(I116*21)/100</f>
      </c>
      <c t="s">
        <v>16</v>
      </c>
    </row>
    <row r="117" spans="1:5" ht="12.75">
      <c r="A117" s="28" t="s">
        <v>43</v>
      </c>
      <c r="E117" s="29" t="s">
        <v>399</v>
      </c>
    </row>
    <row r="118" spans="1:5" ht="12.75">
      <c r="A118" s="30" t="s">
        <v>45</v>
      </c>
      <c r="E118" s="31" t="s">
        <v>400</v>
      </c>
    </row>
    <row r="119" spans="1:5" ht="38.25">
      <c r="A119" t="s">
        <v>46</v>
      </c>
      <c r="E119" s="29" t="s">
        <v>251</v>
      </c>
    </row>
    <row r="120" spans="1:16" ht="25.5">
      <c r="A120" s="18" t="s">
        <v>38</v>
      </c>
      <c s="23" t="s">
        <v>217</v>
      </c>
      <c s="23" t="s">
        <v>401</v>
      </c>
      <c s="18" t="s">
        <v>40</v>
      </c>
      <c s="24" t="s">
        <v>402</v>
      </c>
      <c s="25" t="s">
        <v>151</v>
      </c>
      <c s="26">
        <v>102</v>
      </c>
      <c s="27">
        <v>0</v>
      </c>
      <c s="27">
        <f>ROUND(ROUND(H120,2)*ROUND(G120,3),2)</f>
      </c>
      <c r="O120">
        <f>(I120*21)/100</f>
      </c>
      <c t="s">
        <v>16</v>
      </c>
    </row>
    <row r="121" spans="1:5" ht="12.75">
      <c r="A121" s="28" t="s">
        <v>43</v>
      </c>
      <c r="E121" s="29" t="s">
        <v>40</v>
      </c>
    </row>
    <row r="122" spans="1:5" ht="12.75">
      <c r="A122" s="30" t="s">
        <v>45</v>
      </c>
      <c r="E122" s="31" t="s">
        <v>403</v>
      </c>
    </row>
    <row r="123" spans="1:5" ht="127.5">
      <c r="A123" t="s">
        <v>46</v>
      </c>
      <c r="E123" s="29" t="s">
        <v>396</v>
      </c>
    </row>
    <row r="124" spans="1:16" ht="25.5">
      <c r="A124" s="18" t="s">
        <v>38</v>
      </c>
      <c s="23" t="s">
        <v>222</v>
      </c>
      <c s="23" t="s">
        <v>404</v>
      </c>
      <c s="18" t="s">
        <v>40</v>
      </c>
      <c s="24" t="s">
        <v>405</v>
      </c>
      <c s="25" t="s">
        <v>126</v>
      </c>
      <c s="26">
        <v>8</v>
      </c>
      <c s="27">
        <v>0</v>
      </c>
      <c s="27">
        <f>ROUND(ROUND(H124,2)*ROUND(G124,3),2)</f>
      </c>
      <c r="O124">
        <f>(I124*21)/100</f>
      </c>
      <c t="s">
        <v>16</v>
      </c>
    </row>
    <row r="125" spans="1:5" ht="12.75">
      <c r="A125" s="28" t="s">
        <v>43</v>
      </c>
      <c r="E125" s="29" t="s">
        <v>40</v>
      </c>
    </row>
    <row r="126" spans="1:5" ht="12.75">
      <c r="A126" s="30" t="s">
        <v>45</v>
      </c>
      <c r="E126" s="31" t="s">
        <v>406</v>
      </c>
    </row>
    <row r="127" spans="1:5" ht="51">
      <c r="A127" t="s">
        <v>46</v>
      </c>
      <c r="E127" s="29" t="s">
        <v>407</v>
      </c>
    </row>
    <row r="128" spans="1:16" ht="12.75">
      <c r="A128" s="18" t="s">
        <v>38</v>
      </c>
      <c s="23" t="s">
        <v>227</v>
      </c>
      <c s="23" t="s">
        <v>408</v>
      </c>
      <c s="18" t="s">
        <v>40</v>
      </c>
      <c s="24" t="s">
        <v>409</v>
      </c>
      <c s="25" t="s">
        <v>126</v>
      </c>
      <c s="26">
        <v>8</v>
      </c>
      <c s="27">
        <v>0</v>
      </c>
      <c s="27">
        <f>ROUND(ROUND(H128,2)*ROUND(G128,3),2)</f>
      </c>
      <c r="O128">
        <f>(I128*21)/100</f>
      </c>
      <c t="s">
        <v>16</v>
      </c>
    </row>
    <row r="129" spans="1:5" ht="12.75">
      <c r="A129" s="28" t="s">
        <v>43</v>
      </c>
      <c r="E129" s="29" t="s">
        <v>40</v>
      </c>
    </row>
    <row r="130" spans="1:5" ht="12.75">
      <c r="A130" s="30" t="s">
        <v>45</v>
      </c>
      <c r="E130" s="31" t="s">
        <v>406</v>
      </c>
    </row>
    <row r="131" spans="1:5" ht="12.75">
      <c r="A131" t="s">
        <v>46</v>
      </c>
      <c r="E131" s="29" t="s">
        <v>410</v>
      </c>
    </row>
    <row r="132" spans="1:16" ht="12.75">
      <c r="A132" s="18" t="s">
        <v>38</v>
      </c>
      <c s="23" t="s">
        <v>233</v>
      </c>
      <c s="23" t="s">
        <v>411</v>
      </c>
      <c s="18" t="s">
        <v>40</v>
      </c>
      <c s="24" t="s">
        <v>412</v>
      </c>
      <c s="25" t="s">
        <v>121</v>
      </c>
      <c s="26">
        <v>83.584</v>
      </c>
      <c s="27">
        <v>0</v>
      </c>
      <c s="27">
        <f>ROUND(ROUND(H132,2)*ROUND(G132,3),2)</f>
      </c>
      <c r="O132">
        <f>(I132*21)/100</f>
      </c>
      <c t="s">
        <v>16</v>
      </c>
    </row>
    <row r="133" spans="1:5" ht="12.75">
      <c r="A133" s="28" t="s">
        <v>43</v>
      </c>
      <c r="E133" s="29" t="s">
        <v>40</v>
      </c>
    </row>
    <row r="134" spans="1:5" ht="12.75">
      <c r="A134" s="30" t="s">
        <v>45</v>
      </c>
      <c r="E134" s="31" t="s">
        <v>413</v>
      </c>
    </row>
    <row r="135" spans="1:5" ht="38.25">
      <c r="A135" t="s">
        <v>46</v>
      </c>
      <c r="E135" s="29" t="s">
        <v>414</v>
      </c>
    </row>
    <row r="136" spans="1:16" ht="12.75">
      <c r="A136" s="18" t="s">
        <v>38</v>
      </c>
      <c s="23" t="s">
        <v>239</v>
      </c>
      <c s="23" t="s">
        <v>415</v>
      </c>
      <c s="18" t="s">
        <v>40</v>
      </c>
      <c s="24" t="s">
        <v>416</v>
      </c>
      <c s="25" t="s">
        <v>151</v>
      </c>
      <c s="26">
        <v>14.62</v>
      </c>
      <c s="27">
        <v>0</v>
      </c>
      <c s="27">
        <f>ROUND(ROUND(H136,2)*ROUND(G136,3),2)</f>
      </c>
      <c r="O136">
        <f>(I136*21)/100</f>
      </c>
      <c t="s">
        <v>16</v>
      </c>
    </row>
    <row r="137" spans="1:5" ht="12.75">
      <c r="A137" s="28" t="s">
        <v>43</v>
      </c>
      <c r="E137" s="29" t="s">
        <v>40</v>
      </c>
    </row>
    <row r="138" spans="1:5" ht="12.75">
      <c r="A138" s="30" t="s">
        <v>45</v>
      </c>
      <c r="E138" s="31" t="s">
        <v>417</v>
      </c>
    </row>
    <row r="139" spans="1:5" ht="25.5">
      <c r="A139" t="s">
        <v>46</v>
      </c>
      <c r="E139" s="29" t="s">
        <v>418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0+O8+O33+O66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419</v>
      </c>
      <c s="32">
        <f>0+I8+I33+I66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419</v>
      </c>
      <c s="5"/>
      <c s="14" t="s">
        <v>420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22</v>
      </c>
      <c s="19"/>
      <c s="21" t="s">
        <v>118</v>
      </c>
      <c s="19"/>
      <c s="19"/>
      <c s="19"/>
      <c s="22">
        <f>0+Q8</f>
      </c>
      <c r="O8">
        <f>0+R8</f>
      </c>
      <c r="Q8">
        <f>0+I9+I13+I17+I21+I25+I29</f>
      </c>
      <c>
        <f>0+O9+O13+O17+O21+O25+O29</f>
      </c>
    </row>
    <row r="9" spans="1:16" ht="12.75">
      <c r="A9" s="18" t="s">
        <v>38</v>
      </c>
      <c s="23" t="s">
        <v>22</v>
      </c>
      <c s="23" t="s">
        <v>162</v>
      </c>
      <c s="18" t="s">
        <v>40</v>
      </c>
      <c s="24" t="s">
        <v>163</v>
      </c>
      <c s="25" t="s">
        <v>135</v>
      </c>
      <c s="26">
        <v>4.353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421</v>
      </c>
    </row>
    <row r="11" spans="1:5" ht="12.75">
      <c r="A11" s="30" t="s">
        <v>45</v>
      </c>
      <c r="E11" s="31" t="s">
        <v>422</v>
      </c>
    </row>
    <row r="12" spans="1:5" ht="38.25">
      <c r="A12" t="s">
        <v>46</v>
      </c>
      <c r="E12" s="29" t="s">
        <v>166</v>
      </c>
    </row>
    <row r="13" spans="1:16" ht="12.75">
      <c r="A13" s="18" t="s">
        <v>38</v>
      </c>
      <c s="23" t="s">
        <v>16</v>
      </c>
      <c s="23" t="s">
        <v>168</v>
      </c>
      <c s="18" t="s">
        <v>40</v>
      </c>
      <c s="24" t="s">
        <v>169</v>
      </c>
      <c s="25" t="s">
        <v>135</v>
      </c>
      <c s="26">
        <v>0.608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.75">
      <c r="A14" s="28" t="s">
        <v>43</v>
      </c>
      <c r="E14" s="29" t="s">
        <v>423</v>
      </c>
    </row>
    <row r="15" spans="1:5" ht="12.75">
      <c r="A15" s="30" t="s">
        <v>45</v>
      </c>
      <c r="E15" s="31" t="s">
        <v>424</v>
      </c>
    </row>
    <row r="16" spans="1:5" ht="369.75">
      <c r="A16" t="s">
        <v>46</v>
      </c>
      <c r="E16" s="29" t="s">
        <v>171</v>
      </c>
    </row>
    <row r="17" spans="1:16" ht="12.75">
      <c r="A17" s="18" t="s">
        <v>38</v>
      </c>
      <c s="23" t="s">
        <v>15</v>
      </c>
      <c s="23" t="s">
        <v>425</v>
      </c>
      <c s="18" t="s">
        <v>40</v>
      </c>
      <c s="24" t="s">
        <v>426</v>
      </c>
      <c s="25" t="s">
        <v>135</v>
      </c>
      <c s="26">
        <v>1.045</v>
      </c>
      <c s="27">
        <v>0</v>
      </c>
      <c s="27">
        <f>ROUND(ROUND(H17,2)*ROUND(G17,3),2)</f>
      </c>
      <c r="O17">
        <f>(I17*21)/100</f>
      </c>
      <c t="s">
        <v>16</v>
      </c>
    </row>
    <row r="18" spans="1:5" ht="12.75">
      <c r="A18" s="28" t="s">
        <v>43</v>
      </c>
      <c r="E18" s="29" t="s">
        <v>40</v>
      </c>
    </row>
    <row r="19" spans="1:5" ht="25.5">
      <c r="A19" s="30" t="s">
        <v>45</v>
      </c>
      <c r="E19" s="31" t="s">
        <v>427</v>
      </c>
    </row>
    <row r="20" spans="1:5" ht="242.25">
      <c r="A20" t="s">
        <v>46</v>
      </c>
      <c r="E20" s="29" t="s">
        <v>428</v>
      </c>
    </row>
    <row r="21" spans="1:16" ht="12.75">
      <c r="A21" s="18" t="s">
        <v>38</v>
      </c>
      <c s="23" t="s">
        <v>26</v>
      </c>
      <c s="23" t="s">
        <v>338</v>
      </c>
      <c s="18" t="s">
        <v>40</v>
      </c>
      <c s="24" t="s">
        <v>339</v>
      </c>
      <c s="25" t="s">
        <v>121</v>
      </c>
      <c s="26">
        <v>141.207</v>
      </c>
      <c s="27">
        <v>0</v>
      </c>
      <c s="27">
        <f>ROUND(ROUND(H21,2)*ROUND(G21,3),2)</f>
      </c>
      <c r="O21">
        <f>(I21*21)/100</f>
      </c>
      <c t="s">
        <v>16</v>
      </c>
    </row>
    <row r="22" spans="1:5" ht="12.75">
      <c r="A22" s="28" t="s">
        <v>43</v>
      </c>
      <c r="E22" s="29" t="s">
        <v>40</v>
      </c>
    </row>
    <row r="23" spans="1:5" ht="12.75">
      <c r="A23" s="30" t="s">
        <v>45</v>
      </c>
      <c r="E23" s="31" t="s">
        <v>429</v>
      </c>
    </row>
    <row r="24" spans="1:5" ht="25.5">
      <c r="A24" t="s">
        <v>46</v>
      </c>
      <c r="E24" s="29" t="s">
        <v>341</v>
      </c>
    </row>
    <row r="25" spans="1:16" ht="12.75">
      <c r="A25" s="18" t="s">
        <v>38</v>
      </c>
      <c s="23" t="s">
        <v>28</v>
      </c>
      <c s="23" t="s">
        <v>202</v>
      </c>
      <c s="18" t="s">
        <v>40</v>
      </c>
      <c s="24" t="s">
        <v>203</v>
      </c>
      <c s="25" t="s">
        <v>121</v>
      </c>
      <c s="26">
        <v>29.02</v>
      </c>
      <c s="27">
        <v>0</v>
      </c>
      <c s="27">
        <f>ROUND(ROUND(H25,2)*ROUND(G25,3),2)</f>
      </c>
      <c r="O25">
        <f>(I25*21)/100</f>
      </c>
      <c t="s">
        <v>16</v>
      </c>
    </row>
    <row r="26" spans="1:5" ht="12.75">
      <c r="A26" s="28" t="s">
        <v>43</v>
      </c>
      <c r="E26" s="29" t="s">
        <v>430</v>
      </c>
    </row>
    <row r="27" spans="1:5" ht="25.5">
      <c r="A27" s="30" t="s">
        <v>45</v>
      </c>
      <c r="E27" s="31" t="s">
        <v>431</v>
      </c>
    </row>
    <row r="28" spans="1:5" ht="38.25">
      <c r="A28" t="s">
        <v>46</v>
      </c>
      <c r="E28" s="29" t="s">
        <v>206</v>
      </c>
    </row>
    <row r="29" spans="1:16" ht="12.75">
      <c r="A29" s="18" t="s">
        <v>38</v>
      </c>
      <c s="23" t="s">
        <v>30</v>
      </c>
      <c s="23" t="s">
        <v>208</v>
      </c>
      <c s="18" t="s">
        <v>40</v>
      </c>
      <c s="24" t="s">
        <v>209</v>
      </c>
      <c s="25" t="s">
        <v>121</v>
      </c>
      <c s="26">
        <v>29.02</v>
      </c>
      <c s="27">
        <v>0</v>
      </c>
      <c s="27">
        <f>ROUND(ROUND(H29,2)*ROUND(G29,3),2)</f>
      </c>
      <c r="O29">
        <f>(I29*21)/100</f>
      </c>
      <c t="s">
        <v>16</v>
      </c>
    </row>
    <row r="30" spans="1:5" ht="12.75">
      <c r="A30" s="28" t="s">
        <v>43</v>
      </c>
      <c r="E30" s="29" t="s">
        <v>40</v>
      </c>
    </row>
    <row r="31" spans="1:5" ht="25.5">
      <c r="A31" s="30" t="s">
        <v>45</v>
      </c>
      <c r="E31" s="31" t="s">
        <v>431</v>
      </c>
    </row>
    <row r="32" spans="1:5" ht="25.5">
      <c r="A32" t="s">
        <v>46</v>
      </c>
      <c r="E32" s="29" t="s">
        <v>210</v>
      </c>
    </row>
    <row r="33" spans="1:18" ht="12.75" customHeight="1">
      <c r="A33" s="5" t="s">
        <v>36</v>
      </c>
      <c s="5"/>
      <c s="35" t="s">
        <v>28</v>
      </c>
      <c s="5"/>
      <c s="21" t="s">
        <v>345</v>
      </c>
      <c s="5"/>
      <c s="5"/>
      <c s="5"/>
      <c s="36">
        <f>0+Q33</f>
      </c>
      <c r="O33">
        <f>0+R33</f>
      </c>
      <c r="Q33">
        <f>0+I34+I38+I42+I46+I50+I54+I58+I62</f>
      </c>
      <c>
        <f>0+O34+O38+O42+O46+O50+O54+O58+O62</f>
      </c>
    </row>
    <row r="34" spans="1:16" ht="12.75">
      <c r="A34" s="18" t="s">
        <v>38</v>
      </c>
      <c s="23" t="s">
        <v>76</v>
      </c>
      <c s="23" t="s">
        <v>346</v>
      </c>
      <c s="18" t="s">
        <v>40</v>
      </c>
      <c s="24" t="s">
        <v>347</v>
      </c>
      <c s="25" t="s">
        <v>121</v>
      </c>
      <c s="26">
        <v>103.13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40</v>
      </c>
    </row>
    <row r="36" spans="1:5" ht="25.5">
      <c r="A36" s="30" t="s">
        <v>45</v>
      </c>
      <c r="E36" s="31" t="s">
        <v>432</v>
      </c>
    </row>
    <row r="37" spans="1:5" ht="51">
      <c r="A37" t="s">
        <v>46</v>
      </c>
      <c r="E37" s="29" t="s">
        <v>349</v>
      </c>
    </row>
    <row r="38" spans="1:16" ht="12.75">
      <c r="A38" s="18" t="s">
        <v>38</v>
      </c>
      <c s="23" t="s">
        <v>80</v>
      </c>
      <c s="23" t="s">
        <v>351</v>
      </c>
      <c s="18" t="s">
        <v>40</v>
      </c>
      <c s="24" t="s">
        <v>352</v>
      </c>
      <c s="25" t="s">
        <v>121</v>
      </c>
      <c s="26">
        <v>88.36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40</v>
      </c>
    </row>
    <row r="40" spans="1:5" ht="25.5">
      <c r="A40" s="30" t="s">
        <v>45</v>
      </c>
      <c r="E40" s="31" t="s">
        <v>433</v>
      </c>
    </row>
    <row r="41" spans="1:5" ht="51">
      <c r="A41" t="s">
        <v>46</v>
      </c>
      <c r="E41" s="29" t="s">
        <v>349</v>
      </c>
    </row>
    <row r="42" spans="1:16" ht="12.75">
      <c r="A42" s="18" t="s">
        <v>38</v>
      </c>
      <c s="23" t="s">
        <v>33</v>
      </c>
      <c s="23" t="s">
        <v>354</v>
      </c>
      <c s="18" t="s">
        <v>40</v>
      </c>
      <c s="24" t="s">
        <v>355</v>
      </c>
      <c s="25" t="s">
        <v>121</v>
      </c>
      <c s="26">
        <v>14.51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40</v>
      </c>
    </row>
    <row r="44" spans="1:5" ht="12.75">
      <c r="A44" s="30" t="s">
        <v>45</v>
      </c>
      <c r="E44" s="31" t="s">
        <v>434</v>
      </c>
    </row>
    <row r="45" spans="1:5" ht="102">
      <c r="A45" t="s">
        <v>46</v>
      </c>
      <c r="E45" s="29" t="s">
        <v>358</v>
      </c>
    </row>
    <row r="46" spans="1:16" ht="12.75">
      <c r="A46" s="18" t="s">
        <v>38</v>
      </c>
      <c s="23" t="s">
        <v>35</v>
      </c>
      <c s="23" t="s">
        <v>359</v>
      </c>
      <c s="18" t="s">
        <v>40</v>
      </c>
      <c s="24" t="s">
        <v>360</v>
      </c>
      <c s="25" t="s">
        <v>121</v>
      </c>
      <c s="26">
        <v>103.13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361</v>
      </c>
    </row>
    <row r="48" spans="1:5" ht="12.75">
      <c r="A48" s="30" t="s">
        <v>45</v>
      </c>
      <c r="E48" s="31" t="s">
        <v>435</v>
      </c>
    </row>
    <row r="49" spans="1:5" ht="51">
      <c r="A49" t="s">
        <v>46</v>
      </c>
      <c r="E49" s="29" t="s">
        <v>363</v>
      </c>
    </row>
    <row r="50" spans="1:16" ht="12.75">
      <c r="A50" s="18" t="s">
        <v>38</v>
      </c>
      <c s="23" t="s">
        <v>87</v>
      </c>
      <c s="23" t="s">
        <v>364</v>
      </c>
      <c s="18" t="s">
        <v>40</v>
      </c>
      <c s="24" t="s">
        <v>366</v>
      </c>
      <c s="25" t="s">
        <v>121</v>
      </c>
      <c s="26">
        <v>113.619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12.75">
      <c r="A51" s="28" t="s">
        <v>43</v>
      </c>
      <c r="E51" s="29" t="s">
        <v>436</v>
      </c>
    </row>
    <row r="52" spans="1:5" ht="12.75">
      <c r="A52" s="30" t="s">
        <v>45</v>
      </c>
      <c r="E52" s="31" t="s">
        <v>437</v>
      </c>
    </row>
    <row r="53" spans="1:5" ht="51">
      <c r="A53" t="s">
        <v>46</v>
      </c>
      <c r="E53" s="29" t="s">
        <v>363</v>
      </c>
    </row>
    <row r="54" spans="1:16" ht="12.75">
      <c r="A54" s="18" t="s">
        <v>38</v>
      </c>
      <c s="23" t="s">
        <v>90</v>
      </c>
      <c s="23" t="s">
        <v>372</v>
      </c>
      <c s="18" t="s">
        <v>40</v>
      </c>
      <c s="24" t="s">
        <v>373</v>
      </c>
      <c s="25" t="s">
        <v>121</v>
      </c>
      <c s="26">
        <v>112.167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12.75">
      <c r="A55" s="28" t="s">
        <v>43</v>
      </c>
      <c r="E55" s="29" t="s">
        <v>374</v>
      </c>
    </row>
    <row r="56" spans="1:5" ht="12.75">
      <c r="A56" s="30" t="s">
        <v>45</v>
      </c>
      <c r="E56" s="31" t="s">
        <v>438</v>
      </c>
    </row>
    <row r="57" spans="1:5" ht="140.25">
      <c r="A57" t="s">
        <v>46</v>
      </c>
      <c r="E57" s="29" t="s">
        <v>376</v>
      </c>
    </row>
    <row r="58" spans="1:16" ht="12.75">
      <c r="A58" s="18" t="s">
        <v>38</v>
      </c>
      <c s="23" t="s">
        <v>93</v>
      </c>
      <c s="23" t="s">
        <v>377</v>
      </c>
      <c s="18" t="s">
        <v>40</v>
      </c>
      <c s="24" t="s">
        <v>378</v>
      </c>
      <c s="25" t="s">
        <v>121</v>
      </c>
      <c s="26">
        <v>113.619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12.75">
      <c r="A59" s="28" t="s">
        <v>43</v>
      </c>
      <c r="E59" s="29" t="s">
        <v>379</v>
      </c>
    </row>
    <row r="60" spans="1:5" ht="12.75">
      <c r="A60" s="30" t="s">
        <v>45</v>
      </c>
      <c r="E60" s="31" t="s">
        <v>439</v>
      </c>
    </row>
    <row r="61" spans="1:5" ht="140.25">
      <c r="A61" t="s">
        <v>46</v>
      </c>
      <c r="E61" s="29" t="s">
        <v>376</v>
      </c>
    </row>
    <row r="62" spans="1:16" ht="12.75">
      <c r="A62" s="18" t="s">
        <v>38</v>
      </c>
      <c s="23" t="s">
        <v>144</v>
      </c>
      <c s="23" t="s">
        <v>389</v>
      </c>
      <c s="18" t="s">
        <v>40</v>
      </c>
      <c s="24" t="s">
        <v>390</v>
      </c>
      <c s="25" t="s">
        <v>151</v>
      </c>
      <c s="26">
        <v>11.95</v>
      </c>
      <c s="27">
        <v>0</v>
      </c>
      <c s="27">
        <f>ROUND(ROUND(H62,2)*ROUND(G62,3),2)</f>
      </c>
      <c r="O62">
        <f>(I62*21)/100</f>
      </c>
      <c t="s">
        <v>16</v>
      </c>
    </row>
    <row r="63" spans="1:5" ht="12.75">
      <c r="A63" s="28" t="s">
        <v>43</v>
      </c>
      <c r="E63" s="29" t="s">
        <v>40</v>
      </c>
    </row>
    <row r="64" spans="1:5" ht="12.75">
      <c r="A64" s="30" t="s">
        <v>45</v>
      </c>
      <c r="E64" s="31" t="s">
        <v>440</v>
      </c>
    </row>
    <row r="65" spans="1:5" ht="38.25">
      <c r="A65" t="s">
        <v>46</v>
      </c>
      <c r="E65" s="29" t="s">
        <v>392</v>
      </c>
    </row>
    <row r="66" spans="1:18" ht="12.75" customHeight="1">
      <c r="A66" s="5" t="s">
        <v>36</v>
      </c>
      <c s="5"/>
      <c s="35" t="s">
        <v>33</v>
      </c>
      <c s="5"/>
      <c s="21" t="s">
        <v>245</v>
      </c>
      <c s="5"/>
      <c s="5"/>
      <c s="5"/>
      <c s="36">
        <f>0+Q66</f>
      </c>
      <c r="O66">
        <f>0+R66</f>
      </c>
      <c r="Q66">
        <f>0+I67</f>
      </c>
      <c>
        <f>0+O67</f>
      </c>
    </row>
    <row r="67" spans="1:16" ht="12.75">
      <c r="A67" s="18" t="s">
        <v>38</v>
      </c>
      <c s="23" t="s">
        <v>148</v>
      </c>
      <c s="23" t="s">
        <v>415</v>
      </c>
      <c s="18" t="s">
        <v>40</v>
      </c>
      <c s="24" t="s">
        <v>416</v>
      </c>
      <c s="25" t="s">
        <v>151</v>
      </c>
      <c s="26">
        <v>11.95</v>
      </c>
      <c s="27">
        <v>0</v>
      </c>
      <c s="27">
        <f>ROUND(ROUND(H67,2)*ROUND(G67,3),2)</f>
      </c>
      <c r="O67">
        <f>(I67*21)/100</f>
      </c>
      <c t="s">
        <v>16</v>
      </c>
    </row>
    <row r="68" spans="1:5" ht="12.75">
      <c r="A68" s="28" t="s">
        <v>43</v>
      </c>
      <c r="E68" s="29" t="s">
        <v>40</v>
      </c>
    </row>
    <row r="69" spans="1:5" ht="12.75">
      <c r="A69" s="30" t="s">
        <v>45</v>
      </c>
      <c r="E69" s="31" t="s">
        <v>440</v>
      </c>
    </row>
    <row r="70" spans="1:5" ht="25.5">
      <c r="A70" t="s">
        <v>46</v>
      </c>
      <c r="E70" s="29" t="s">
        <v>418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441</v>
      </c>
      <c s="32">
        <f>0+I8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441</v>
      </c>
      <c s="5"/>
      <c s="14" t="s">
        <v>442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38</v>
      </c>
      <c s="23" t="s">
        <v>22</v>
      </c>
      <c s="23" t="s">
        <v>443</v>
      </c>
      <c s="18" t="s">
        <v>40</v>
      </c>
      <c s="24" t="s">
        <v>444</v>
      </c>
      <c s="25" t="s">
        <v>42</v>
      </c>
      <c s="26">
        <v>1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7.5">
      <c r="A10" s="28" t="s">
        <v>43</v>
      </c>
      <c r="E10" s="29" t="s">
        <v>445</v>
      </c>
    </row>
    <row r="11" spans="1:5" ht="12.75">
      <c r="A11" s="30" t="s">
        <v>45</v>
      </c>
      <c r="E11" s="31" t="s">
        <v>40</v>
      </c>
    </row>
    <row r="12" spans="1:5" ht="12.75">
      <c r="A12" t="s">
        <v>46</v>
      </c>
      <c r="E12" s="29" t="s">
        <v>117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0+O8+O25+O62+O95+O156+O181+O194+O235+O248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446</v>
      </c>
      <c s="32">
        <f>0+I8+I25+I62+I95+I156+I181+I194+I235+I248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446</v>
      </c>
      <c s="5"/>
      <c s="14" t="s">
        <v>447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22</v>
      </c>
      <c s="19"/>
      <c s="21" t="s">
        <v>118</v>
      </c>
      <c s="19"/>
      <c s="19"/>
      <c s="19"/>
      <c s="22">
        <f>0+Q8</f>
      </c>
      <c r="O8">
        <f>0+R8</f>
      </c>
      <c r="Q8">
        <f>0+I9+I13+I17+I21</f>
      </c>
      <c>
        <f>0+O9+O13+O17+O21</f>
      </c>
    </row>
    <row r="9" spans="1:16" ht="12.75">
      <c r="A9" s="18" t="s">
        <v>38</v>
      </c>
      <c s="23" t="s">
        <v>22</v>
      </c>
      <c s="23" t="s">
        <v>162</v>
      </c>
      <c s="18" t="s">
        <v>40</v>
      </c>
      <c s="24" t="s">
        <v>163</v>
      </c>
      <c s="25" t="s">
        <v>135</v>
      </c>
      <c s="26">
        <v>15.84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40</v>
      </c>
    </row>
    <row r="11" spans="1:5" ht="25.5">
      <c r="A11" s="30" t="s">
        <v>45</v>
      </c>
      <c r="E11" s="31" t="s">
        <v>448</v>
      </c>
    </row>
    <row r="12" spans="1:5" ht="38.25">
      <c r="A12" t="s">
        <v>46</v>
      </c>
      <c r="E12" s="29" t="s">
        <v>166</v>
      </c>
    </row>
    <row r="13" spans="1:16" ht="12.75">
      <c r="A13" s="18" t="s">
        <v>38</v>
      </c>
      <c s="23" t="s">
        <v>16</v>
      </c>
      <c s="23" t="s">
        <v>332</v>
      </c>
      <c s="18" t="s">
        <v>40</v>
      </c>
      <c s="24" t="s">
        <v>333</v>
      </c>
      <c s="25" t="s">
        <v>135</v>
      </c>
      <c s="26">
        <v>52.8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.75">
      <c r="A14" s="28" t="s">
        <v>43</v>
      </c>
      <c r="E14" s="29" t="s">
        <v>40</v>
      </c>
    </row>
    <row r="15" spans="1:5" ht="25.5">
      <c r="A15" s="30" t="s">
        <v>45</v>
      </c>
      <c r="E15" s="31" t="s">
        <v>449</v>
      </c>
    </row>
    <row r="16" spans="1:5" ht="267.75">
      <c r="A16" t="s">
        <v>46</v>
      </c>
      <c r="E16" s="29" t="s">
        <v>336</v>
      </c>
    </row>
    <row r="17" spans="1:16" ht="12.75">
      <c r="A17" s="18" t="s">
        <v>38</v>
      </c>
      <c s="23" t="s">
        <v>15</v>
      </c>
      <c s="23" t="s">
        <v>202</v>
      </c>
      <c s="18" t="s">
        <v>40</v>
      </c>
      <c s="24" t="s">
        <v>203</v>
      </c>
      <c s="25" t="s">
        <v>121</v>
      </c>
      <c s="26">
        <v>105.6</v>
      </c>
      <c s="27">
        <v>0</v>
      </c>
      <c s="27">
        <f>ROUND(ROUND(H17,2)*ROUND(G17,3),2)</f>
      </c>
      <c r="O17">
        <f>(I17*21)/100</f>
      </c>
      <c t="s">
        <v>16</v>
      </c>
    </row>
    <row r="18" spans="1:5" ht="12.75">
      <c r="A18" s="28" t="s">
        <v>43</v>
      </c>
      <c r="E18" s="29" t="s">
        <v>450</v>
      </c>
    </row>
    <row r="19" spans="1:5" ht="25.5">
      <c r="A19" s="30" t="s">
        <v>45</v>
      </c>
      <c r="E19" s="31" t="s">
        <v>451</v>
      </c>
    </row>
    <row r="20" spans="1:5" ht="38.25">
      <c r="A20" t="s">
        <v>46</v>
      </c>
      <c r="E20" s="29" t="s">
        <v>206</v>
      </c>
    </row>
    <row r="21" spans="1:16" ht="12.75">
      <c r="A21" s="18" t="s">
        <v>38</v>
      </c>
      <c s="23" t="s">
        <v>26</v>
      </c>
      <c s="23" t="s">
        <v>208</v>
      </c>
      <c s="18" t="s">
        <v>40</v>
      </c>
      <c s="24" t="s">
        <v>209</v>
      </c>
      <c s="25" t="s">
        <v>121</v>
      </c>
      <c s="26">
        <v>105.6</v>
      </c>
      <c s="27">
        <v>0</v>
      </c>
      <c s="27">
        <f>ROUND(ROUND(H21,2)*ROUND(G21,3),2)</f>
      </c>
      <c r="O21">
        <f>(I21*21)/100</f>
      </c>
      <c t="s">
        <v>16</v>
      </c>
    </row>
    <row r="22" spans="1:5" ht="12.75">
      <c r="A22" s="28" t="s">
        <v>43</v>
      </c>
      <c r="E22" s="29" t="s">
        <v>40</v>
      </c>
    </row>
    <row r="23" spans="1:5" ht="25.5">
      <c r="A23" s="30" t="s">
        <v>45</v>
      </c>
      <c r="E23" s="31" t="s">
        <v>451</v>
      </c>
    </row>
    <row r="24" spans="1:5" ht="25.5">
      <c r="A24" t="s">
        <v>46</v>
      </c>
      <c r="E24" s="29" t="s">
        <v>210</v>
      </c>
    </row>
    <row r="25" spans="1:18" ht="12.75" customHeight="1">
      <c r="A25" s="5" t="s">
        <v>36</v>
      </c>
      <c s="5"/>
      <c s="35" t="s">
        <v>16</v>
      </c>
      <c s="5"/>
      <c s="21" t="s">
        <v>211</v>
      </c>
      <c s="5"/>
      <c s="5"/>
      <c s="5"/>
      <c s="36">
        <f>0+Q25</f>
      </c>
      <c r="O25">
        <f>0+R25</f>
      </c>
      <c r="Q25">
        <f>0+I26+I30+I34+I38+I42+I46+I50+I54+I58</f>
      </c>
      <c>
        <f>0+O26+O30+O34+O38+O42+O46+O50+O54+O58</f>
      </c>
    </row>
    <row r="26" spans="1:16" ht="12.75">
      <c r="A26" s="18" t="s">
        <v>38</v>
      </c>
      <c s="23" t="s">
        <v>28</v>
      </c>
      <c s="23" t="s">
        <v>452</v>
      </c>
      <c s="18" t="s">
        <v>40</v>
      </c>
      <c s="24" t="s">
        <v>453</v>
      </c>
      <c s="25" t="s">
        <v>135</v>
      </c>
      <c s="26">
        <v>1.031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40</v>
      </c>
    </row>
    <row r="28" spans="1:5" ht="76.5">
      <c r="A28" s="30" t="s">
        <v>45</v>
      </c>
      <c r="E28" s="31" t="s">
        <v>454</v>
      </c>
    </row>
    <row r="29" spans="1:5" ht="51">
      <c r="A29" t="s">
        <v>46</v>
      </c>
      <c r="E29" s="29" t="s">
        <v>455</v>
      </c>
    </row>
    <row r="30" spans="1:16" ht="12.75">
      <c r="A30" s="18" t="s">
        <v>38</v>
      </c>
      <c s="23" t="s">
        <v>30</v>
      </c>
      <c s="23" t="s">
        <v>456</v>
      </c>
      <c s="18" t="s">
        <v>40</v>
      </c>
      <c s="24" t="s">
        <v>457</v>
      </c>
      <c s="25" t="s">
        <v>151</v>
      </c>
      <c s="26">
        <v>210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40</v>
      </c>
    </row>
    <row r="32" spans="1:5" ht="12.75">
      <c r="A32" s="30" t="s">
        <v>45</v>
      </c>
      <c r="E32" s="31" t="s">
        <v>458</v>
      </c>
    </row>
    <row r="33" spans="1:5" ht="51">
      <c r="A33" t="s">
        <v>46</v>
      </c>
      <c r="E33" s="29" t="s">
        <v>459</v>
      </c>
    </row>
    <row r="34" spans="1:16" ht="25.5">
      <c r="A34" s="18" t="s">
        <v>38</v>
      </c>
      <c s="23" t="s">
        <v>76</v>
      </c>
      <c s="23" t="s">
        <v>460</v>
      </c>
      <c s="18" t="s">
        <v>40</v>
      </c>
      <c s="24" t="s">
        <v>461</v>
      </c>
      <c s="25" t="s">
        <v>151</v>
      </c>
      <c s="26">
        <v>49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462</v>
      </c>
    </row>
    <row r="36" spans="1:5" ht="25.5">
      <c r="A36" s="30" t="s">
        <v>45</v>
      </c>
      <c r="E36" s="31" t="s">
        <v>463</v>
      </c>
    </row>
    <row r="37" spans="1:5" ht="63.75">
      <c r="A37" t="s">
        <v>46</v>
      </c>
      <c r="E37" s="29" t="s">
        <v>464</v>
      </c>
    </row>
    <row r="38" spans="1:16" ht="25.5">
      <c r="A38" s="18" t="s">
        <v>38</v>
      </c>
      <c s="23" t="s">
        <v>80</v>
      </c>
      <c s="23" t="s">
        <v>465</v>
      </c>
      <c s="18" t="s">
        <v>40</v>
      </c>
      <c s="24" t="s">
        <v>466</v>
      </c>
      <c s="25" t="s">
        <v>151</v>
      </c>
      <c s="26">
        <v>49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462</v>
      </c>
    </row>
    <row r="40" spans="1:5" ht="25.5">
      <c r="A40" s="30" t="s">
        <v>45</v>
      </c>
      <c r="E40" s="31" t="s">
        <v>467</v>
      </c>
    </row>
    <row r="41" spans="1:5" ht="63.75">
      <c r="A41" t="s">
        <v>46</v>
      </c>
      <c r="E41" s="29" t="s">
        <v>464</v>
      </c>
    </row>
    <row r="42" spans="1:16" ht="25.5">
      <c r="A42" s="18" t="s">
        <v>38</v>
      </c>
      <c s="23" t="s">
        <v>33</v>
      </c>
      <c s="23" t="s">
        <v>468</v>
      </c>
      <c s="18" t="s">
        <v>40</v>
      </c>
      <c s="24" t="s">
        <v>469</v>
      </c>
      <c s="25" t="s">
        <v>151</v>
      </c>
      <c s="26">
        <v>133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462</v>
      </c>
    </row>
    <row r="44" spans="1:5" ht="25.5">
      <c r="A44" s="30" t="s">
        <v>45</v>
      </c>
      <c r="E44" s="31" t="s">
        <v>470</v>
      </c>
    </row>
    <row r="45" spans="1:5" ht="63.75">
      <c r="A45" t="s">
        <v>46</v>
      </c>
      <c r="E45" s="29" t="s">
        <v>464</v>
      </c>
    </row>
    <row r="46" spans="1:16" ht="25.5">
      <c r="A46" s="18" t="s">
        <v>38</v>
      </c>
      <c s="23" t="s">
        <v>35</v>
      </c>
      <c s="23" t="s">
        <v>471</v>
      </c>
      <c s="18" t="s">
        <v>64</v>
      </c>
      <c s="24" t="s">
        <v>472</v>
      </c>
      <c s="25" t="s">
        <v>126</v>
      </c>
      <c s="26">
        <v>1718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25.5">
      <c r="A47" s="28" t="s">
        <v>43</v>
      </c>
      <c r="E47" s="29" t="s">
        <v>473</v>
      </c>
    </row>
    <row r="48" spans="1:5" ht="51">
      <c r="A48" s="30" t="s">
        <v>45</v>
      </c>
      <c r="E48" s="31" t="s">
        <v>474</v>
      </c>
    </row>
    <row r="49" spans="1:5" ht="63.75">
      <c r="A49" t="s">
        <v>46</v>
      </c>
      <c r="E49" s="29" t="s">
        <v>475</v>
      </c>
    </row>
    <row r="50" spans="1:16" ht="12.75">
      <c r="A50" s="18" t="s">
        <v>38</v>
      </c>
      <c s="23" t="s">
        <v>87</v>
      </c>
      <c s="23" t="s">
        <v>476</v>
      </c>
      <c s="18" t="s">
        <v>40</v>
      </c>
      <c s="24" t="s">
        <v>477</v>
      </c>
      <c s="25" t="s">
        <v>135</v>
      </c>
      <c s="26">
        <v>0.728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12.75">
      <c r="A51" s="28" t="s">
        <v>43</v>
      </c>
      <c r="E51" s="29" t="s">
        <v>40</v>
      </c>
    </row>
    <row r="52" spans="1:5" ht="25.5">
      <c r="A52" s="30" t="s">
        <v>45</v>
      </c>
      <c r="E52" s="31" t="s">
        <v>478</v>
      </c>
    </row>
    <row r="53" spans="1:5" ht="369.75">
      <c r="A53" t="s">
        <v>46</v>
      </c>
      <c r="E53" s="29" t="s">
        <v>479</v>
      </c>
    </row>
    <row r="54" spans="1:16" ht="12.75">
      <c r="A54" s="18" t="s">
        <v>38</v>
      </c>
      <c s="23" t="s">
        <v>90</v>
      </c>
      <c s="23" t="s">
        <v>480</v>
      </c>
      <c s="18" t="s">
        <v>40</v>
      </c>
      <c s="24" t="s">
        <v>481</v>
      </c>
      <c s="25" t="s">
        <v>101</v>
      </c>
      <c s="26">
        <v>0.162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25.5">
      <c r="A55" s="28" t="s">
        <v>43</v>
      </c>
      <c r="E55" s="29" t="s">
        <v>482</v>
      </c>
    </row>
    <row r="56" spans="1:5" ht="25.5">
      <c r="A56" s="30" t="s">
        <v>45</v>
      </c>
      <c r="E56" s="31" t="s">
        <v>483</v>
      </c>
    </row>
    <row r="57" spans="1:5" ht="280.5">
      <c r="A57" t="s">
        <v>46</v>
      </c>
      <c r="E57" s="29" t="s">
        <v>484</v>
      </c>
    </row>
    <row r="58" spans="1:16" ht="12.75">
      <c r="A58" s="18" t="s">
        <v>38</v>
      </c>
      <c s="23" t="s">
        <v>93</v>
      </c>
      <c s="23" t="s">
        <v>485</v>
      </c>
      <c s="18" t="s">
        <v>40</v>
      </c>
      <c s="24" t="s">
        <v>486</v>
      </c>
      <c s="25" t="s">
        <v>121</v>
      </c>
      <c s="26">
        <v>27.2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12.75">
      <c r="A59" s="28" t="s">
        <v>43</v>
      </c>
      <c r="E59" s="29" t="s">
        <v>40</v>
      </c>
    </row>
    <row r="60" spans="1:5" ht="12.75">
      <c r="A60" s="30" t="s">
        <v>45</v>
      </c>
      <c r="E60" s="31" t="s">
        <v>487</v>
      </c>
    </row>
    <row r="61" spans="1:5" ht="102">
      <c r="A61" t="s">
        <v>46</v>
      </c>
      <c r="E61" s="29" t="s">
        <v>488</v>
      </c>
    </row>
    <row r="62" spans="1:18" ht="12.75" customHeight="1">
      <c r="A62" s="5" t="s">
        <v>36</v>
      </c>
      <c s="5"/>
      <c s="35" t="s">
        <v>15</v>
      </c>
      <c s="5"/>
      <c s="21" t="s">
        <v>489</v>
      </c>
      <c s="5"/>
      <c s="5"/>
      <c s="5"/>
      <c s="36">
        <f>0+Q62</f>
      </c>
      <c r="O62">
        <f>0+R62</f>
      </c>
      <c r="Q62">
        <f>0+I63+I67+I71+I75+I79+I83+I87+I91</f>
      </c>
      <c>
        <f>0+O63+O67+O71+O75+O79+O83+O87+O91</f>
      </c>
    </row>
    <row r="63" spans="1:16" ht="12.75">
      <c r="A63" s="18" t="s">
        <v>38</v>
      </c>
      <c s="23" t="s">
        <v>144</v>
      </c>
      <c s="23" t="s">
        <v>490</v>
      </c>
      <c s="18" t="s">
        <v>40</v>
      </c>
      <c s="24" t="s">
        <v>491</v>
      </c>
      <c s="25" t="s">
        <v>135</v>
      </c>
      <c s="26">
        <v>12.372</v>
      </c>
      <c s="27">
        <v>0</v>
      </c>
      <c s="27">
        <f>ROUND(ROUND(H63,2)*ROUND(G63,3),2)</f>
      </c>
      <c r="O63">
        <f>(I63*21)/100</f>
      </c>
      <c t="s">
        <v>16</v>
      </c>
    </row>
    <row r="64" spans="1:5" ht="12.75">
      <c r="A64" s="28" t="s">
        <v>43</v>
      </c>
      <c r="E64" s="29" t="s">
        <v>40</v>
      </c>
    </row>
    <row r="65" spans="1:5" ht="12.75">
      <c r="A65" s="30" t="s">
        <v>45</v>
      </c>
      <c r="E65" s="31" t="s">
        <v>492</v>
      </c>
    </row>
    <row r="66" spans="1:5" ht="229.5">
      <c r="A66" t="s">
        <v>46</v>
      </c>
      <c r="E66" s="29" t="s">
        <v>493</v>
      </c>
    </row>
    <row r="67" spans="1:16" ht="12.75">
      <c r="A67" s="18" t="s">
        <v>38</v>
      </c>
      <c s="23" t="s">
        <v>148</v>
      </c>
      <c s="23" t="s">
        <v>494</v>
      </c>
      <c s="18" t="s">
        <v>40</v>
      </c>
      <c s="24" t="s">
        <v>495</v>
      </c>
      <c s="25" t="s">
        <v>496</v>
      </c>
      <c s="26">
        <v>1346</v>
      </c>
      <c s="27">
        <v>0</v>
      </c>
      <c s="27">
        <f>ROUND(ROUND(H67,2)*ROUND(G67,3),2)</f>
      </c>
      <c r="O67">
        <f>(I67*21)/100</f>
      </c>
      <c t="s">
        <v>16</v>
      </c>
    </row>
    <row r="68" spans="1:5" ht="12.75">
      <c r="A68" s="28" t="s">
        <v>43</v>
      </c>
      <c r="E68" s="29" t="s">
        <v>40</v>
      </c>
    </row>
    <row r="69" spans="1:5" ht="63.75">
      <c r="A69" s="30" t="s">
        <v>45</v>
      </c>
      <c r="E69" s="31" t="s">
        <v>497</v>
      </c>
    </row>
    <row r="70" spans="1:5" ht="25.5">
      <c r="A70" t="s">
        <v>46</v>
      </c>
      <c r="E70" s="29" t="s">
        <v>498</v>
      </c>
    </row>
    <row r="71" spans="1:16" ht="12.75">
      <c r="A71" s="18" t="s">
        <v>38</v>
      </c>
      <c s="23" t="s">
        <v>155</v>
      </c>
      <c s="23" t="s">
        <v>499</v>
      </c>
      <c s="18" t="s">
        <v>40</v>
      </c>
      <c s="24" t="s">
        <v>500</v>
      </c>
      <c s="25" t="s">
        <v>135</v>
      </c>
      <c s="26">
        <v>49.468</v>
      </c>
      <c s="27">
        <v>0</v>
      </c>
      <c s="27">
        <f>ROUND(ROUND(H71,2)*ROUND(G71,3),2)</f>
      </c>
      <c r="O71">
        <f>(I71*21)/100</f>
      </c>
      <c t="s">
        <v>16</v>
      </c>
    </row>
    <row r="72" spans="1:5" ht="12.75">
      <c r="A72" s="28" t="s">
        <v>43</v>
      </c>
      <c r="E72" s="29" t="s">
        <v>40</v>
      </c>
    </row>
    <row r="73" spans="1:5" ht="12.75">
      <c r="A73" s="30" t="s">
        <v>45</v>
      </c>
      <c r="E73" s="31" t="s">
        <v>501</v>
      </c>
    </row>
    <row r="74" spans="1:5" ht="382.5">
      <c r="A74" t="s">
        <v>46</v>
      </c>
      <c r="E74" s="29" t="s">
        <v>502</v>
      </c>
    </row>
    <row r="75" spans="1:16" ht="12.75">
      <c r="A75" s="18" t="s">
        <v>38</v>
      </c>
      <c s="23" t="s">
        <v>161</v>
      </c>
      <c s="23" t="s">
        <v>503</v>
      </c>
      <c s="18" t="s">
        <v>40</v>
      </c>
      <c s="24" t="s">
        <v>504</v>
      </c>
      <c s="25" t="s">
        <v>101</v>
      </c>
      <c s="26">
        <v>7.915</v>
      </c>
      <c s="27">
        <v>0</v>
      </c>
      <c s="27">
        <f>ROUND(ROUND(H75,2)*ROUND(G75,3),2)</f>
      </c>
      <c r="O75">
        <f>(I75*21)/100</f>
      </c>
      <c t="s">
        <v>16</v>
      </c>
    </row>
    <row r="76" spans="1:5" ht="12.75">
      <c r="A76" s="28" t="s">
        <v>43</v>
      </c>
      <c r="E76" s="29" t="s">
        <v>40</v>
      </c>
    </row>
    <row r="77" spans="1:5" ht="12.75">
      <c r="A77" s="30" t="s">
        <v>45</v>
      </c>
      <c r="E77" s="31" t="s">
        <v>505</v>
      </c>
    </row>
    <row r="78" spans="1:5" ht="242.25">
      <c r="A78" t="s">
        <v>46</v>
      </c>
      <c r="E78" s="29" t="s">
        <v>506</v>
      </c>
    </row>
    <row r="79" spans="1:16" ht="12.75">
      <c r="A79" s="18" t="s">
        <v>38</v>
      </c>
      <c s="23" t="s">
        <v>167</v>
      </c>
      <c s="23" t="s">
        <v>507</v>
      </c>
      <c s="18" t="s">
        <v>40</v>
      </c>
      <c s="24" t="s">
        <v>508</v>
      </c>
      <c s="25" t="s">
        <v>135</v>
      </c>
      <c s="26">
        <v>216.822</v>
      </c>
      <c s="27">
        <v>0</v>
      </c>
      <c s="27">
        <f>ROUND(ROUND(H79,2)*ROUND(G79,3),2)</f>
      </c>
      <c r="O79">
        <f>(I79*21)/100</f>
      </c>
      <c t="s">
        <v>16</v>
      </c>
    </row>
    <row r="80" spans="1:5" ht="25.5">
      <c r="A80" s="28" t="s">
        <v>43</v>
      </c>
      <c r="E80" s="29" t="s">
        <v>509</v>
      </c>
    </row>
    <row r="81" spans="1:5" ht="63.75">
      <c r="A81" s="30" t="s">
        <v>45</v>
      </c>
      <c r="E81" s="31" t="s">
        <v>510</v>
      </c>
    </row>
    <row r="82" spans="1:5" ht="369.75">
      <c r="A82" t="s">
        <v>46</v>
      </c>
      <c r="E82" s="29" t="s">
        <v>511</v>
      </c>
    </row>
    <row r="83" spans="1:16" ht="12.75">
      <c r="A83" s="18" t="s">
        <v>38</v>
      </c>
      <c s="23" t="s">
        <v>172</v>
      </c>
      <c s="23" t="s">
        <v>512</v>
      </c>
      <c s="18" t="s">
        <v>40</v>
      </c>
      <c s="24" t="s">
        <v>513</v>
      </c>
      <c s="25" t="s">
        <v>101</v>
      </c>
      <c s="26">
        <v>26.019</v>
      </c>
      <c s="27">
        <v>0</v>
      </c>
      <c s="27">
        <f>ROUND(ROUND(H83,2)*ROUND(G83,3),2)</f>
      </c>
      <c r="O83">
        <f>(I83*21)/100</f>
      </c>
      <c t="s">
        <v>16</v>
      </c>
    </row>
    <row r="84" spans="1:5" ht="12.75">
      <c r="A84" s="28" t="s">
        <v>43</v>
      </c>
      <c r="E84" s="29" t="s">
        <v>40</v>
      </c>
    </row>
    <row r="85" spans="1:5" ht="12.75">
      <c r="A85" s="30" t="s">
        <v>45</v>
      </c>
      <c r="E85" s="31" t="s">
        <v>514</v>
      </c>
    </row>
    <row r="86" spans="1:5" ht="267.75">
      <c r="A86" t="s">
        <v>46</v>
      </c>
      <c r="E86" s="29" t="s">
        <v>515</v>
      </c>
    </row>
    <row r="87" spans="1:16" ht="12.75">
      <c r="A87" s="18" t="s">
        <v>38</v>
      </c>
      <c s="23" t="s">
        <v>177</v>
      </c>
      <c s="23" t="s">
        <v>516</v>
      </c>
      <c s="18" t="s">
        <v>40</v>
      </c>
      <c s="24" t="s">
        <v>517</v>
      </c>
      <c s="25" t="s">
        <v>135</v>
      </c>
      <c s="26">
        <v>20.64</v>
      </c>
      <c s="27">
        <v>0</v>
      </c>
      <c s="27">
        <f>ROUND(ROUND(H87,2)*ROUND(G87,3),2)</f>
      </c>
      <c r="O87">
        <f>(I87*21)/100</f>
      </c>
      <c t="s">
        <v>16</v>
      </c>
    </row>
    <row r="88" spans="1:5" ht="12.75">
      <c r="A88" s="28" t="s">
        <v>43</v>
      </c>
      <c r="E88" s="29" t="s">
        <v>40</v>
      </c>
    </row>
    <row r="89" spans="1:5" ht="25.5">
      <c r="A89" s="30" t="s">
        <v>45</v>
      </c>
      <c r="E89" s="31" t="s">
        <v>518</v>
      </c>
    </row>
    <row r="90" spans="1:5" ht="369.75">
      <c r="A90" t="s">
        <v>46</v>
      </c>
      <c r="E90" s="29" t="s">
        <v>511</v>
      </c>
    </row>
    <row r="91" spans="1:16" ht="12.75">
      <c r="A91" s="18" t="s">
        <v>38</v>
      </c>
      <c s="23" t="s">
        <v>182</v>
      </c>
      <c s="23" t="s">
        <v>519</v>
      </c>
      <c s="18" t="s">
        <v>40</v>
      </c>
      <c s="24" t="s">
        <v>520</v>
      </c>
      <c s="25" t="s">
        <v>101</v>
      </c>
      <c s="26">
        <v>4.128</v>
      </c>
      <c s="27">
        <v>0</v>
      </c>
      <c s="27">
        <f>ROUND(ROUND(H91,2)*ROUND(G91,3),2)</f>
      </c>
      <c r="O91">
        <f>(I91*21)/100</f>
      </c>
      <c t="s">
        <v>16</v>
      </c>
    </row>
    <row r="92" spans="1:5" ht="12.75">
      <c r="A92" s="28" t="s">
        <v>43</v>
      </c>
      <c r="E92" s="29" t="s">
        <v>40</v>
      </c>
    </row>
    <row r="93" spans="1:5" ht="12.75">
      <c r="A93" s="30" t="s">
        <v>45</v>
      </c>
      <c r="E93" s="31" t="s">
        <v>521</v>
      </c>
    </row>
    <row r="94" spans="1:5" ht="267.75">
      <c r="A94" t="s">
        <v>46</v>
      </c>
      <c r="E94" s="29" t="s">
        <v>515</v>
      </c>
    </row>
    <row r="95" spans="1:18" ht="12.75" customHeight="1">
      <c r="A95" s="5" t="s">
        <v>36</v>
      </c>
      <c s="5"/>
      <c s="35" t="s">
        <v>26</v>
      </c>
      <c s="5"/>
      <c s="21" t="s">
        <v>232</v>
      </c>
      <c s="5"/>
      <c s="5"/>
      <c s="5"/>
      <c s="36">
        <f>0+Q95</f>
      </c>
      <c r="O95">
        <f>0+R95</f>
      </c>
      <c r="Q95">
        <f>0+I96+I100+I104+I108+I112+I116+I120+I124+I128+I132+I136+I140+I144+I148+I152</f>
      </c>
      <c>
        <f>0+O96+O100+O104+O108+O112+O116+O120+O124+O128+O132+O136+O140+O144+O148+O152</f>
      </c>
    </row>
    <row r="96" spans="1:16" ht="12.75">
      <c r="A96" s="18" t="s">
        <v>38</v>
      </c>
      <c s="23" t="s">
        <v>187</v>
      </c>
      <c s="23" t="s">
        <v>522</v>
      </c>
      <c s="18" t="s">
        <v>40</v>
      </c>
      <c s="24" t="s">
        <v>523</v>
      </c>
      <c s="25" t="s">
        <v>135</v>
      </c>
      <c s="26">
        <v>34.224</v>
      </c>
      <c s="27">
        <v>0</v>
      </c>
      <c s="27">
        <f>ROUND(ROUND(H96,2)*ROUND(G96,3),2)</f>
      </c>
      <c r="O96">
        <f>(I96*21)/100</f>
      </c>
      <c t="s">
        <v>16</v>
      </c>
    </row>
    <row r="97" spans="1:5" ht="12.75">
      <c r="A97" s="28" t="s">
        <v>43</v>
      </c>
      <c r="E97" s="29" t="s">
        <v>40</v>
      </c>
    </row>
    <row r="98" spans="1:5" ht="12.75">
      <c r="A98" s="30" t="s">
        <v>45</v>
      </c>
      <c r="E98" s="31" t="s">
        <v>524</v>
      </c>
    </row>
    <row r="99" spans="1:5" ht="369.75">
      <c r="A99" t="s">
        <v>46</v>
      </c>
      <c r="E99" s="29" t="s">
        <v>511</v>
      </c>
    </row>
    <row r="100" spans="1:16" ht="12.75">
      <c r="A100" s="18" t="s">
        <v>38</v>
      </c>
      <c s="23" t="s">
        <v>193</v>
      </c>
      <c s="23" t="s">
        <v>525</v>
      </c>
      <c s="18" t="s">
        <v>40</v>
      </c>
      <c s="24" t="s">
        <v>526</v>
      </c>
      <c s="25" t="s">
        <v>101</v>
      </c>
      <c s="26">
        <v>4.107</v>
      </c>
      <c s="27">
        <v>0</v>
      </c>
      <c s="27">
        <f>ROUND(ROUND(H100,2)*ROUND(G100,3),2)</f>
      </c>
      <c r="O100">
        <f>(I100*21)/100</f>
      </c>
      <c t="s">
        <v>16</v>
      </c>
    </row>
    <row r="101" spans="1:5" ht="12.75">
      <c r="A101" s="28" t="s">
        <v>43</v>
      </c>
      <c r="E101" s="29" t="s">
        <v>40</v>
      </c>
    </row>
    <row r="102" spans="1:5" ht="12.75">
      <c r="A102" s="30" t="s">
        <v>45</v>
      </c>
      <c r="E102" s="31" t="s">
        <v>527</v>
      </c>
    </row>
    <row r="103" spans="1:5" ht="267.75">
      <c r="A103" t="s">
        <v>46</v>
      </c>
      <c r="E103" s="29" t="s">
        <v>515</v>
      </c>
    </row>
    <row r="104" spans="1:16" ht="12.75">
      <c r="A104" s="18" t="s">
        <v>38</v>
      </c>
      <c s="23" t="s">
        <v>196</v>
      </c>
      <c s="23" t="s">
        <v>528</v>
      </c>
      <c s="18" t="s">
        <v>40</v>
      </c>
      <c s="24" t="s">
        <v>529</v>
      </c>
      <c s="25" t="s">
        <v>135</v>
      </c>
      <c s="26">
        <v>185.551</v>
      </c>
      <c s="27">
        <v>0</v>
      </c>
      <c s="27">
        <f>ROUND(ROUND(H104,2)*ROUND(G104,3),2)</f>
      </c>
      <c r="O104">
        <f>(I104*21)/100</f>
      </c>
      <c t="s">
        <v>16</v>
      </c>
    </row>
    <row r="105" spans="1:5" ht="12.75">
      <c r="A105" s="28" t="s">
        <v>43</v>
      </c>
      <c r="E105" s="29" t="s">
        <v>40</v>
      </c>
    </row>
    <row r="106" spans="1:5" ht="12.75">
      <c r="A106" s="30" t="s">
        <v>45</v>
      </c>
      <c r="E106" s="31" t="s">
        <v>530</v>
      </c>
    </row>
    <row r="107" spans="1:5" ht="369.75">
      <c r="A107" t="s">
        <v>46</v>
      </c>
      <c r="E107" s="29" t="s">
        <v>511</v>
      </c>
    </row>
    <row r="108" spans="1:16" ht="12.75">
      <c r="A108" s="18" t="s">
        <v>38</v>
      </c>
      <c s="23" t="s">
        <v>201</v>
      </c>
      <c s="23" t="s">
        <v>531</v>
      </c>
      <c s="18" t="s">
        <v>40</v>
      </c>
      <c s="24" t="s">
        <v>532</v>
      </c>
      <c s="25" t="s">
        <v>101</v>
      </c>
      <c s="26">
        <v>27.833</v>
      </c>
      <c s="27">
        <v>0</v>
      </c>
      <c s="27">
        <f>ROUND(ROUND(H108,2)*ROUND(G108,3),2)</f>
      </c>
      <c r="O108">
        <f>(I108*21)/100</f>
      </c>
      <c t="s">
        <v>16</v>
      </c>
    </row>
    <row r="109" spans="1:5" ht="12.75">
      <c r="A109" s="28" t="s">
        <v>43</v>
      </c>
      <c r="E109" s="29" t="s">
        <v>40</v>
      </c>
    </row>
    <row r="110" spans="1:5" ht="12.75">
      <c r="A110" s="30" t="s">
        <v>45</v>
      </c>
      <c r="E110" s="31" t="s">
        <v>533</v>
      </c>
    </row>
    <row r="111" spans="1:5" ht="267.75">
      <c r="A111" t="s">
        <v>46</v>
      </c>
      <c r="E111" s="29" t="s">
        <v>534</v>
      </c>
    </row>
    <row r="112" spans="1:16" ht="12.75">
      <c r="A112" s="18" t="s">
        <v>38</v>
      </c>
      <c s="23" t="s">
        <v>207</v>
      </c>
      <c s="23" t="s">
        <v>535</v>
      </c>
      <c s="18" t="s">
        <v>40</v>
      </c>
      <c s="24" t="s">
        <v>536</v>
      </c>
      <c s="25" t="s">
        <v>135</v>
      </c>
      <c s="26">
        <v>75.408</v>
      </c>
      <c s="27">
        <v>0</v>
      </c>
      <c s="27">
        <f>ROUND(ROUND(H112,2)*ROUND(G112,3),2)</f>
      </c>
      <c r="O112">
        <f>(I112*21)/100</f>
      </c>
      <c t="s">
        <v>16</v>
      </c>
    </row>
    <row r="113" spans="1:5" ht="12.75">
      <c r="A113" s="28" t="s">
        <v>43</v>
      </c>
      <c r="E113" s="29" t="s">
        <v>40</v>
      </c>
    </row>
    <row r="114" spans="1:5" ht="63.75">
      <c r="A114" s="30" t="s">
        <v>45</v>
      </c>
      <c r="E114" s="31" t="s">
        <v>537</v>
      </c>
    </row>
    <row r="115" spans="1:5" ht="369.75">
      <c r="A115" t="s">
        <v>46</v>
      </c>
      <c r="E115" s="29" t="s">
        <v>511</v>
      </c>
    </row>
    <row r="116" spans="1:16" ht="12.75">
      <c r="A116" s="18" t="s">
        <v>38</v>
      </c>
      <c s="23" t="s">
        <v>212</v>
      </c>
      <c s="23" t="s">
        <v>538</v>
      </c>
      <c s="18" t="s">
        <v>40</v>
      </c>
      <c s="24" t="s">
        <v>539</v>
      </c>
      <c s="25" t="s">
        <v>101</v>
      </c>
      <c s="26">
        <v>11.161</v>
      </c>
      <c s="27">
        <v>0</v>
      </c>
      <c s="27">
        <f>ROUND(ROUND(H116,2)*ROUND(G116,3),2)</f>
      </c>
      <c r="O116">
        <f>(I116*21)/100</f>
      </c>
      <c t="s">
        <v>16</v>
      </c>
    </row>
    <row r="117" spans="1:5" ht="12.75">
      <c r="A117" s="28" t="s">
        <v>43</v>
      </c>
      <c r="E117" s="29" t="s">
        <v>40</v>
      </c>
    </row>
    <row r="118" spans="1:5" ht="12.75">
      <c r="A118" s="30" t="s">
        <v>45</v>
      </c>
      <c r="E118" s="31" t="s">
        <v>540</v>
      </c>
    </row>
    <row r="119" spans="1:5" ht="267.75">
      <c r="A119" t="s">
        <v>46</v>
      </c>
      <c r="E119" s="29" t="s">
        <v>534</v>
      </c>
    </row>
    <row r="120" spans="1:16" ht="12.75">
      <c r="A120" s="18" t="s">
        <v>38</v>
      </c>
      <c s="23" t="s">
        <v>217</v>
      </c>
      <c s="23" t="s">
        <v>541</v>
      </c>
      <c s="18" t="s">
        <v>40</v>
      </c>
      <c s="24" t="s">
        <v>542</v>
      </c>
      <c s="25" t="s">
        <v>135</v>
      </c>
      <c s="26">
        <v>203.181</v>
      </c>
      <c s="27">
        <v>0</v>
      </c>
      <c s="27">
        <f>ROUND(ROUND(H120,2)*ROUND(G120,3),2)</f>
      </c>
      <c r="O120">
        <f>(I120*21)/100</f>
      </c>
      <c t="s">
        <v>16</v>
      </c>
    </row>
    <row r="121" spans="1:5" ht="12.75">
      <c r="A121" s="28" t="s">
        <v>43</v>
      </c>
      <c r="E121" s="29" t="s">
        <v>543</v>
      </c>
    </row>
    <row r="122" spans="1:5" ht="25.5">
      <c r="A122" s="30" t="s">
        <v>45</v>
      </c>
      <c r="E122" s="31" t="s">
        <v>544</v>
      </c>
    </row>
    <row r="123" spans="1:5" ht="229.5">
      <c r="A123" t="s">
        <v>46</v>
      </c>
      <c r="E123" s="29" t="s">
        <v>545</v>
      </c>
    </row>
    <row r="124" spans="1:16" ht="12.75">
      <c r="A124" s="18" t="s">
        <v>38</v>
      </c>
      <c s="23" t="s">
        <v>222</v>
      </c>
      <c s="23" t="s">
        <v>546</v>
      </c>
      <c s="18" t="s">
        <v>22</v>
      </c>
      <c s="24" t="s">
        <v>547</v>
      </c>
      <c s="25" t="s">
        <v>151</v>
      </c>
      <c s="26">
        <v>12.6</v>
      </c>
      <c s="27">
        <v>0</v>
      </c>
      <c s="27">
        <f>ROUND(ROUND(H124,2)*ROUND(G124,3),2)</f>
      </c>
      <c r="O124">
        <f>(I124*21)/100</f>
      </c>
      <c t="s">
        <v>16</v>
      </c>
    </row>
    <row r="125" spans="1:5" ht="12.75">
      <c r="A125" s="28" t="s">
        <v>43</v>
      </c>
      <c r="E125" s="29" t="s">
        <v>40</v>
      </c>
    </row>
    <row r="126" spans="1:5" ht="12.75">
      <c r="A126" s="30" t="s">
        <v>45</v>
      </c>
      <c r="E126" s="31" t="s">
        <v>548</v>
      </c>
    </row>
    <row r="127" spans="1:5" ht="51">
      <c r="A127" t="s">
        <v>46</v>
      </c>
      <c r="E127" s="29" t="s">
        <v>549</v>
      </c>
    </row>
    <row r="128" spans="1:16" ht="12.75">
      <c r="A128" s="18" t="s">
        <v>38</v>
      </c>
      <c s="23" t="s">
        <v>227</v>
      </c>
      <c s="23" t="s">
        <v>546</v>
      </c>
      <c s="18" t="s">
        <v>16</v>
      </c>
      <c s="24" t="s">
        <v>547</v>
      </c>
      <c s="25" t="s">
        <v>151</v>
      </c>
      <c s="26">
        <v>39.6</v>
      </c>
      <c s="27">
        <v>0</v>
      </c>
      <c s="27">
        <f>ROUND(ROUND(H128,2)*ROUND(G128,3),2)</f>
      </c>
      <c r="O128">
        <f>(I128*21)/100</f>
      </c>
      <c t="s">
        <v>16</v>
      </c>
    </row>
    <row r="129" spans="1:5" ht="12.75">
      <c r="A129" s="28" t="s">
        <v>43</v>
      </c>
      <c r="E129" s="29" t="s">
        <v>40</v>
      </c>
    </row>
    <row r="130" spans="1:5" ht="12.75">
      <c r="A130" s="30" t="s">
        <v>45</v>
      </c>
      <c r="E130" s="31" t="s">
        <v>550</v>
      </c>
    </row>
    <row r="131" spans="1:5" ht="51">
      <c r="A131" t="s">
        <v>46</v>
      </c>
      <c r="E131" s="29" t="s">
        <v>549</v>
      </c>
    </row>
    <row r="132" spans="1:16" ht="12.75">
      <c r="A132" s="18" t="s">
        <v>38</v>
      </c>
      <c s="23" t="s">
        <v>233</v>
      </c>
      <c s="23" t="s">
        <v>551</v>
      </c>
      <c s="18" t="s">
        <v>40</v>
      </c>
      <c s="24" t="s">
        <v>552</v>
      </c>
      <c s="25" t="s">
        <v>126</v>
      </c>
      <c s="26">
        <v>4</v>
      </c>
      <c s="27">
        <v>0</v>
      </c>
      <c s="27">
        <f>ROUND(ROUND(H132,2)*ROUND(G132,3),2)</f>
      </c>
      <c r="O132">
        <f>(I132*21)/100</f>
      </c>
      <c t="s">
        <v>16</v>
      </c>
    </row>
    <row r="133" spans="1:5" ht="12.75">
      <c r="A133" s="28" t="s">
        <v>43</v>
      </c>
      <c r="E133" s="29" t="s">
        <v>40</v>
      </c>
    </row>
    <row r="134" spans="1:5" ht="12.75">
      <c r="A134" s="30" t="s">
        <v>45</v>
      </c>
      <c r="E134" s="31" t="s">
        <v>553</v>
      </c>
    </row>
    <row r="135" spans="1:5" ht="229.5">
      <c r="A135" t="s">
        <v>46</v>
      </c>
      <c r="E135" s="29" t="s">
        <v>554</v>
      </c>
    </row>
    <row r="136" spans="1:16" ht="12.75">
      <c r="A136" s="18" t="s">
        <v>38</v>
      </c>
      <c s="23" t="s">
        <v>239</v>
      </c>
      <c s="23" t="s">
        <v>555</v>
      </c>
      <c s="18" t="s">
        <v>40</v>
      </c>
      <c s="24" t="s">
        <v>556</v>
      </c>
      <c s="25" t="s">
        <v>135</v>
      </c>
      <c s="26">
        <v>30.688</v>
      </c>
      <c s="27">
        <v>0</v>
      </c>
      <c s="27">
        <f>ROUND(ROUND(H136,2)*ROUND(G136,3),2)</f>
      </c>
      <c r="O136">
        <f>(I136*21)/100</f>
      </c>
      <c t="s">
        <v>16</v>
      </c>
    </row>
    <row r="137" spans="1:5" ht="12.75">
      <c r="A137" s="28" t="s">
        <v>43</v>
      </c>
      <c r="E137" s="29" t="s">
        <v>40</v>
      </c>
    </row>
    <row r="138" spans="1:5" ht="51">
      <c r="A138" s="30" t="s">
        <v>45</v>
      </c>
      <c r="E138" s="31" t="s">
        <v>557</v>
      </c>
    </row>
    <row r="139" spans="1:5" ht="369.75">
      <c r="A139" t="s">
        <v>46</v>
      </c>
      <c r="E139" s="29" t="s">
        <v>511</v>
      </c>
    </row>
    <row r="140" spans="1:16" ht="12.75">
      <c r="A140" s="18" t="s">
        <v>38</v>
      </c>
      <c s="23" t="s">
        <v>558</v>
      </c>
      <c s="23" t="s">
        <v>559</v>
      </c>
      <c s="18" t="s">
        <v>40</v>
      </c>
      <c s="24" t="s">
        <v>560</v>
      </c>
      <c s="25" t="s">
        <v>135</v>
      </c>
      <c s="26">
        <v>11.082</v>
      </c>
      <c s="27">
        <v>0</v>
      </c>
      <c s="27">
        <f>ROUND(ROUND(H140,2)*ROUND(G140,3),2)</f>
      </c>
      <c r="O140">
        <f>(I140*21)/100</f>
      </c>
      <c t="s">
        <v>16</v>
      </c>
    </row>
    <row r="141" spans="1:5" ht="12.75">
      <c r="A141" s="28" t="s">
        <v>43</v>
      </c>
      <c r="E141" s="29" t="s">
        <v>40</v>
      </c>
    </row>
    <row r="142" spans="1:5" ht="89.25">
      <c r="A142" s="30" t="s">
        <v>45</v>
      </c>
      <c r="E142" s="31" t="s">
        <v>561</v>
      </c>
    </row>
    <row r="143" spans="1:5" ht="369.75">
      <c r="A143" t="s">
        <v>46</v>
      </c>
      <c r="E143" s="29" t="s">
        <v>511</v>
      </c>
    </row>
    <row r="144" spans="1:16" ht="12.75">
      <c r="A144" s="18" t="s">
        <v>38</v>
      </c>
      <c s="23" t="s">
        <v>246</v>
      </c>
      <c s="23" t="s">
        <v>562</v>
      </c>
      <c s="18" t="s">
        <v>40</v>
      </c>
      <c s="24" t="s">
        <v>563</v>
      </c>
      <c s="25" t="s">
        <v>135</v>
      </c>
      <c s="26">
        <v>149.876</v>
      </c>
      <c s="27">
        <v>0</v>
      </c>
      <c s="27">
        <f>ROUND(ROUND(H144,2)*ROUND(G144,3),2)</f>
      </c>
      <c r="O144">
        <f>(I144*21)/100</f>
      </c>
      <c t="s">
        <v>16</v>
      </c>
    </row>
    <row r="145" spans="1:5" ht="12.75">
      <c r="A145" s="28" t="s">
        <v>43</v>
      </c>
      <c r="E145" s="29" t="s">
        <v>40</v>
      </c>
    </row>
    <row r="146" spans="1:5" ht="51">
      <c r="A146" s="30" t="s">
        <v>45</v>
      </c>
      <c r="E146" s="31" t="s">
        <v>564</v>
      </c>
    </row>
    <row r="147" spans="1:5" ht="38.25">
      <c r="A147" t="s">
        <v>46</v>
      </c>
      <c r="E147" s="29" t="s">
        <v>565</v>
      </c>
    </row>
    <row r="148" spans="1:16" ht="12.75">
      <c r="A148" s="18" t="s">
        <v>38</v>
      </c>
      <c s="23" t="s">
        <v>252</v>
      </c>
      <c s="23" t="s">
        <v>566</v>
      </c>
      <c s="18" t="s">
        <v>40</v>
      </c>
      <c s="24" t="s">
        <v>567</v>
      </c>
      <c s="25" t="s">
        <v>135</v>
      </c>
      <c s="26">
        <v>4.896</v>
      </c>
      <c s="27">
        <v>0</v>
      </c>
      <c s="27">
        <f>ROUND(ROUND(H148,2)*ROUND(G148,3),2)</f>
      </c>
      <c r="O148">
        <f>(I148*21)/100</f>
      </c>
      <c t="s">
        <v>16</v>
      </c>
    </row>
    <row r="149" spans="1:5" ht="12.75">
      <c r="A149" s="28" t="s">
        <v>43</v>
      </c>
      <c r="E149" s="29" t="s">
        <v>40</v>
      </c>
    </row>
    <row r="150" spans="1:5" ht="25.5">
      <c r="A150" s="30" t="s">
        <v>45</v>
      </c>
      <c r="E150" s="31" t="s">
        <v>568</v>
      </c>
    </row>
    <row r="151" spans="1:5" ht="38.25">
      <c r="A151" t="s">
        <v>46</v>
      </c>
      <c r="E151" s="29" t="s">
        <v>569</v>
      </c>
    </row>
    <row r="152" spans="1:16" ht="12.75">
      <c r="A152" s="18" t="s">
        <v>38</v>
      </c>
      <c s="23" t="s">
        <v>258</v>
      </c>
      <c s="23" t="s">
        <v>570</v>
      </c>
      <c s="18" t="s">
        <v>40</v>
      </c>
      <c s="24" t="s">
        <v>571</v>
      </c>
      <c s="25" t="s">
        <v>135</v>
      </c>
      <c s="26">
        <v>14.776</v>
      </c>
      <c s="27">
        <v>0</v>
      </c>
      <c s="27">
        <f>ROUND(ROUND(H152,2)*ROUND(G152,3),2)</f>
      </c>
      <c r="O152">
        <f>(I152*21)/100</f>
      </c>
      <c t="s">
        <v>16</v>
      </c>
    </row>
    <row r="153" spans="1:5" ht="12.75">
      <c r="A153" s="28" t="s">
        <v>43</v>
      </c>
      <c r="E153" s="29" t="s">
        <v>40</v>
      </c>
    </row>
    <row r="154" spans="1:5" ht="89.25">
      <c r="A154" s="30" t="s">
        <v>45</v>
      </c>
      <c r="E154" s="31" t="s">
        <v>572</v>
      </c>
    </row>
    <row r="155" spans="1:5" ht="102">
      <c r="A155" t="s">
        <v>46</v>
      </c>
      <c r="E155" s="29" t="s">
        <v>573</v>
      </c>
    </row>
    <row r="156" spans="1:18" ht="12.75" customHeight="1">
      <c r="A156" s="5" t="s">
        <v>36</v>
      </c>
      <c s="5"/>
      <c s="35" t="s">
        <v>28</v>
      </c>
      <c s="5"/>
      <c s="21" t="s">
        <v>345</v>
      </c>
      <c s="5"/>
      <c s="5"/>
      <c s="5"/>
      <c s="36">
        <f>0+Q156</f>
      </c>
      <c r="O156">
        <f>0+R156</f>
      </c>
      <c r="Q156">
        <f>0+I157+I161+I165+I169+I173+I177</f>
      </c>
      <c>
        <f>0+O157+O161+O165+O169+O173+O177</f>
      </c>
    </row>
    <row r="157" spans="1:16" ht="12.75">
      <c r="A157" s="18" t="s">
        <v>38</v>
      </c>
      <c s="23" t="s">
        <v>264</v>
      </c>
      <c s="23" t="s">
        <v>364</v>
      </c>
      <c s="18" t="s">
        <v>22</v>
      </c>
      <c s="24" t="s">
        <v>366</v>
      </c>
      <c s="25" t="s">
        <v>121</v>
      </c>
      <c s="26">
        <v>632.6</v>
      </c>
      <c s="27">
        <v>0</v>
      </c>
      <c s="27">
        <f>ROUND(ROUND(H157,2)*ROUND(G157,3),2)</f>
      </c>
      <c r="O157">
        <f>(I157*21)/100</f>
      </c>
      <c t="s">
        <v>16</v>
      </c>
    </row>
    <row r="158" spans="1:5" ht="12.75">
      <c r="A158" s="28" t="s">
        <v>43</v>
      </c>
      <c r="E158" s="29" t="s">
        <v>574</v>
      </c>
    </row>
    <row r="159" spans="1:5" ht="12.75">
      <c r="A159" s="30" t="s">
        <v>45</v>
      </c>
      <c r="E159" s="31" t="s">
        <v>575</v>
      </c>
    </row>
    <row r="160" spans="1:5" ht="51">
      <c r="A160" t="s">
        <v>46</v>
      </c>
      <c r="E160" s="29" t="s">
        <v>363</v>
      </c>
    </row>
    <row r="161" spans="1:16" ht="12.75">
      <c r="A161" s="18" t="s">
        <v>38</v>
      </c>
      <c s="23" t="s">
        <v>270</v>
      </c>
      <c s="23" t="s">
        <v>364</v>
      </c>
      <c s="18" t="s">
        <v>16</v>
      </c>
      <c s="24" t="s">
        <v>366</v>
      </c>
      <c s="25" t="s">
        <v>121</v>
      </c>
      <c s="26">
        <v>610.5</v>
      </c>
      <c s="27">
        <v>0</v>
      </c>
      <c s="27">
        <f>ROUND(ROUND(H161,2)*ROUND(G161,3),2)</f>
      </c>
      <c r="O161">
        <f>(I161*21)/100</f>
      </c>
      <c t="s">
        <v>16</v>
      </c>
    </row>
    <row r="162" spans="1:5" ht="12.75">
      <c r="A162" s="28" t="s">
        <v>43</v>
      </c>
      <c r="E162" s="29" t="s">
        <v>576</v>
      </c>
    </row>
    <row r="163" spans="1:5" ht="12.75">
      <c r="A163" s="30" t="s">
        <v>45</v>
      </c>
      <c r="E163" s="31" t="s">
        <v>577</v>
      </c>
    </row>
    <row r="164" spans="1:5" ht="51">
      <c r="A164" t="s">
        <v>46</v>
      </c>
      <c r="E164" s="29" t="s">
        <v>363</v>
      </c>
    </row>
    <row r="165" spans="1:16" ht="12.75">
      <c r="A165" s="18" t="s">
        <v>38</v>
      </c>
      <c s="23" t="s">
        <v>276</v>
      </c>
      <c s="23" t="s">
        <v>372</v>
      </c>
      <c s="18" t="s">
        <v>40</v>
      </c>
      <c s="24" t="s">
        <v>578</v>
      </c>
      <c s="25" t="s">
        <v>121</v>
      </c>
      <c s="26">
        <v>610.5</v>
      </c>
      <c s="27">
        <v>0</v>
      </c>
      <c s="27">
        <f>ROUND(ROUND(H165,2)*ROUND(G165,3),2)</f>
      </c>
      <c r="O165">
        <f>(I165*21)/100</f>
      </c>
      <c t="s">
        <v>16</v>
      </c>
    </row>
    <row r="166" spans="1:5" ht="12.75">
      <c r="A166" s="28" t="s">
        <v>43</v>
      </c>
      <c r="E166" s="29" t="s">
        <v>374</v>
      </c>
    </row>
    <row r="167" spans="1:5" ht="12.75">
      <c r="A167" s="30" t="s">
        <v>45</v>
      </c>
      <c r="E167" s="31" t="s">
        <v>579</v>
      </c>
    </row>
    <row r="168" spans="1:5" ht="140.25">
      <c r="A168" t="s">
        <v>46</v>
      </c>
      <c r="E168" s="29" t="s">
        <v>376</v>
      </c>
    </row>
    <row r="169" spans="1:16" ht="12.75">
      <c r="A169" s="18" t="s">
        <v>38</v>
      </c>
      <c s="23" t="s">
        <v>280</v>
      </c>
      <c s="23" t="s">
        <v>580</v>
      </c>
      <c s="18" t="s">
        <v>40</v>
      </c>
      <c s="24" t="s">
        <v>581</v>
      </c>
      <c s="25" t="s">
        <v>121</v>
      </c>
      <c s="26">
        <v>610.5</v>
      </c>
      <c s="27">
        <v>0</v>
      </c>
      <c s="27">
        <f>ROUND(ROUND(H169,2)*ROUND(G169,3),2)</f>
      </c>
      <c r="O169">
        <f>(I169*21)/100</f>
      </c>
      <c t="s">
        <v>16</v>
      </c>
    </row>
    <row r="170" spans="1:5" ht="12.75">
      <c r="A170" s="28" t="s">
        <v>43</v>
      </c>
      <c r="E170" s="29" t="s">
        <v>582</v>
      </c>
    </row>
    <row r="171" spans="1:5" ht="12.75">
      <c r="A171" s="30" t="s">
        <v>45</v>
      </c>
      <c r="E171" s="31" t="s">
        <v>579</v>
      </c>
    </row>
    <row r="172" spans="1:5" ht="140.25">
      <c r="A172" t="s">
        <v>46</v>
      </c>
      <c r="E172" s="29" t="s">
        <v>376</v>
      </c>
    </row>
    <row r="173" spans="1:16" ht="12.75">
      <c r="A173" s="18" t="s">
        <v>38</v>
      </c>
      <c s="23" t="s">
        <v>284</v>
      </c>
      <c s="23" t="s">
        <v>583</v>
      </c>
      <c s="18" t="s">
        <v>40</v>
      </c>
      <c s="24" t="s">
        <v>584</v>
      </c>
      <c s="25" t="s">
        <v>121</v>
      </c>
      <c s="26">
        <v>632.6</v>
      </c>
      <c s="27">
        <v>0</v>
      </c>
      <c s="27">
        <f>ROUND(ROUND(H173,2)*ROUND(G173,3),2)</f>
      </c>
      <c r="O173">
        <f>(I173*21)/100</f>
      </c>
      <c t="s">
        <v>16</v>
      </c>
    </row>
    <row r="174" spans="1:5" ht="12.75">
      <c r="A174" s="28" t="s">
        <v>43</v>
      </c>
      <c r="E174" s="29" t="s">
        <v>40</v>
      </c>
    </row>
    <row r="175" spans="1:5" ht="38.25">
      <c r="A175" s="30" t="s">
        <v>45</v>
      </c>
      <c r="E175" s="31" t="s">
        <v>585</v>
      </c>
    </row>
    <row r="176" spans="1:5" ht="140.25">
      <c r="A176" t="s">
        <v>46</v>
      </c>
      <c r="E176" s="29" t="s">
        <v>376</v>
      </c>
    </row>
    <row r="177" spans="1:16" ht="12.75">
      <c r="A177" s="18" t="s">
        <v>38</v>
      </c>
      <c s="23" t="s">
        <v>289</v>
      </c>
      <c s="23" t="s">
        <v>586</v>
      </c>
      <c s="18" t="s">
        <v>40</v>
      </c>
      <c s="24" t="s">
        <v>587</v>
      </c>
      <c s="25" t="s">
        <v>121</v>
      </c>
      <c s="26">
        <v>632.6</v>
      </c>
      <c s="27">
        <v>0</v>
      </c>
      <c s="27">
        <f>ROUND(ROUND(H177,2)*ROUND(G177,3),2)</f>
      </c>
      <c r="O177">
        <f>(I177*21)/100</f>
      </c>
      <c t="s">
        <v>16</v>
      </c>
    </row>
    <row r="178" spans="1:5" ht="12.75">
      <c r="A178" s="28" t="s">
        <v>43</v>
      </c>
      <c r="E178" s="29" t="s">
        <v>40</v>
      </c>
    </row>
    <row r="179" spans="1:5" ht="12.75">
      <c r="A179" s="30" t="s">
        <v>45</v>
      </c>
      <c r="E179" s="31" t="s">
        <v>575</v>
      </c>
    </row>
    <row r="180" spans="1:5" ht="25.5">
      <c r="A180" t="s">
        <v>46</v>
      </c>
      <c r="E180" s="29" t="s">
        <v>588</v>
      </c>
    </row>
    <row r="181" spans="1:18" ht="12.75" customHeight="1">
      <c r="A181" s="5" t="s">
        <v>36</v>
      </c>
      <c s="5"/>
      <c s="35" t="s">
        <v>30</v>
      </c>
      <c s="5"/>
      <c s="21" t="s">
        <v>589</v>
      </c>
      <c s="5"/>
      <c s="5"/>
      <c s="5"/>
      <c s="36">
        <f>0+Q181</f>
      </c>
      <c r="O181">
        <f>0+R181</f>
      </c>
      <c r="Q181">
        <f>0+I182+I186+I190</f>
      </c>
      <c>
        <f>0+O182+O186+O190</f>
      </c>
    </row>
    <row r="182" spans="1:16" ht="25.5">
      <c r="A182" s="18" t="s">
        <v>38</v>
      </c>
      <c s="23" t="s">
        <v>293</v>
      </c>
      <c s="23" t="s">
        <v>590</v>
      </c>
      <c s="18" t="s">
        <v>40</v>
      </c>
      <c s="24" t="s">
        <v>591</v>
      </c>
      <c s="25" t="s">
        <v>121</v>
      </c>
      <c s="26">
        <v>58.253</v>
      </c>
      <c s="27">
        <v>0</v>
      </c>
      <c s="27">
        <f>ROUND(ROUND(H182,2)*ROUND(G182,3),2)</f>
      </c>
      <c r="O182">
        <f>(I182*21)/100</f>
      </c>
      <c t="s">
        <v>16</v>
      </c>
    </row>
    <row r="183" spans="1:5" ht="12.75">
      <c r="A183" s="28" t="s">
        <v>43</v>
      </c>
      <c r="E183" s="29" t="s">
        <v>40</v>
      </c>
    </row>
    <row r="184" spans="1:5" ht="12.75">
      <c r="A184" s="30" t="s">
        <v>45</v>
      </c>
      <c r="E184" s="31" t="s">
        <v>592</v>
      </c>
    </row>
    <row r="185" spans="1:5" ht="76.5">
      <c r="A185" t="s">
        <v>46</v>
      </c>
      <c r="E185" s="29" t="s">
        <v>593</v>
      </c>
    </row>
    <row r="186" spans="1:16" ht="12.75">
      <c r="A186" s="18" t="s">
        <v>38</v>
      </c>
      <c s="23" t="s">
        <v>298</v>
      </c>
      <c s="23" t="s">
        <v>594</v>
      </c>
      <c s="18" t="s">
        <v>40</v>
      </c>
      <c s="24" t="s">
        <v>595</v>
      </c>
      <c s="25" t="s">
        <v>121</v>
      </c>
      <c s="26">
        <v>72.816</v>
      </c>
      <c s="27">
        <v>0</v>
      </c>
      <c s="27">
        <f>ROUND(ROUND(H186,2)*ROUND(G186,3),2)</f>
      </c>
      <c r="O186">
        <f>(I186*21)/100</f>
      </c>
      <c t="s">
        <v>16</v>
      </c>
    </row>
    <row r="187" spans="1:5" ht="12.75">
      <c r="A187" s="28" t="s">
        <v>43</v>
      </c>
      <c r="E187" s="29" t="s">
        <v>40</v>
      </c>
    </row>
    <row r="188" spans="1:5" ht="12.75">
      <c r="A188" s="30" t="s">
        <v>45</v>
      </c>
      <c r="E188" s="31" t="s">
        <v>596</v>
      </c>
    </row>
    <row r="189" spans="1:5" ht="76.5">
      <c r="A189" t="s">
        <v>46</v>
      </c>
      <c r="E189" s="29" t="s">
        <v>593</v>
      </c>
    </row>
    <row r="190" spans="1:16" ht="12.75">
      <c r="A190" s="18" t="s">
        <v>38</v>
      </c>
      <c s="23" t="s">
        <v>302</v>
      </c>
      <c s="23" t="s">
        <v>597</v>
      </c>
      <c s="18" t="s">
        <v>40</v>
      </c>
      <c s="24" t="s">
        <v>598</v>
      </c>
      <c s="25" t="s">
        <v>121</v>
      </c>
      <c s="26">
        <v>3.641</v>
      </c>
      <c s="27">
        <v>0</v>
      </c>
      <c s="27">
        <f>ROUND(ROUND(H190,2)*ROUND(G190,3),2)</f>
      </c>
      <c r="O190">
        <f>(I190*21)/100</f>
      </c>
      <c t="s">
        <v>16</v>
      </c>
    </row>
    <row r="191" spans="1:5" ht="12.75">
      <c r="A191" s="28" t="s">
        <v>43</v>
      </c>
      <c r="E191" s="29" t="s">
        <v>40</v>
      </c>
    </row>
    <row r="192" spans="1:5" ht="12.75">
      <c r="A192" s="30" t="s">
        <v>45</v>
      </c>
      <c r="E192" s="31" t="s">
        <v>599</v>
      </c>
    </row>
    <row r="193" spans="1:5" ht="63.75">
      <c r="A193" t="s">
        <v>46</v>
      </c>
      <c r="E193" s="29" t="s">
        <v>600</v>
      </c>
    </row>
    <row r="194" spans="1:18" ht="12.75" customHeight="1">
      <c r="A194" s="5" t="s">
        <v>36</v>
      </c>
      <c s="5"/>
      <c s="35" t="s">
        <v>76</v>
      </c>
      <c s="5"/>
      <c s="21" t="s">
        <v>601</v>
      </c>
      <c s="5"/>
      <c s="5"/>
      <c s="5"/>
      <c s="36">
        <f>0+Q194</f>
      </c>
      <c r="O194">
        <f>0+R194</f>
      </c>
      <c r="Q194">
        <f>0+I195+I199+I203+I207+I211+I215+I219+I223+I227+I231</f>
      </c>
      <c>
        <f>0+O195+O199+O203+O207+O211+O215+O219+O223+O227+O231</f>
      </c>
    </row>
    <row r="195" spans="1:16" ht="25.5">
      <c r="A195" s="18" t="s">
        <v>38</v>
      </c>
      <c s="23" t="s">
        <v>308</v>
      </c>
      <c s="23" t="s">
        <v>602</v>
      </c>
      <c s="18" t="s">
        <v>40</v>
      </c>
      <c s="24" t="s">
        <v>603</v>
      </c>
      <c s="25" t="s">
        <v>121</v>
      </c>
      <c s="26">
        <v>109.06</v>
      </c>
      <c s="27">
        <v>0</v>
      </c>
      <c s="27">
        <f>ROUND(ROUND(H195,2)*ROUND(G195,3),2)</f>
      </c>
      <c r="O195">
        <f>(I195*21)/100</f>
      </c>
      <c t="s">
        <v>16</v>
      </c>
    </row>
    <row r="196" spans="1:5" ht="12.75">
      <c r="A196" s="28" t="s">
        <v>43</v>
      </c>
      <c r="E196" s="29" t="s">
        <v>604</v>
      </c>
    </row>
    <row r="197" spans="1:5" ht="38.25">
      <c r="A197" s="30" t="s">
        <v>45</v>
      </c>
      <c r="E197" s="31" t="s">
        <v>605</v>
      </c>
    </row>
    <row r="198" spans="1:5" ht="191.25">
      <c r="A198" t="s">
        <v>46</v>
      </c>
      <c r="E198" s="29" t="s">
        <v>606</v>
      </c>
    </row>
    <row r="199" spans="1:16" ht="25.5">
      <c r="A199" s="18" t="s">
        <v>38</v>
      </c>
      <c s="23" t="s">
        <v>607</v>
      </c>
      <c s="23" t="s">
        <v>608</v>
      </c>
      <c s="18" t="s">
        <v>40</v>
      </c>
      <c s="24" t="s">
        <v>609</v>
      </c>
      <c s="25" t="s">
        <v>121</v>
      </c>
      <c s="26">
        <v>133.48</v>
      </c>
      <c s="27">
        <v>0</v>
      </c>
      <c s="27">
        <f>ROUND(ROUND(H199,2)*ROUND(G199,3),2)</f>
      </c>
      <c r="O199">
        <f>(I199*21)/100</f>
      </c>
      <c t="s">
        <v>16</v>
      </c>
    </row>
    <row r="200" spans="1:5" ht="12.75">
      <c r="A200" s="28" t="s">
        <v>43</v>
      </c>
      <c r="E200" s="29" t="s">
        <v>40</v>
      </c>
    </row>
    <row r="201" spans="1:5" ht="12.75">
      <c r="A201" s="30" t="s">
        <v>45</v>
      </c>
      <c r="E201" s="31" t="s">
        <v>610</v>
      </c>
    </row>
    <row r="202" spans="1:5" ht="191.25">
      <c r="A202" t="s">
        <v>46</v>
      </c>
      <c r="E202" s="29" t="s">
        <v>606</v>
      </c>
    </row>
    <row r="203" spans="1:16" ht="12.75">
      <c r="A203" s="18" t="s">
        <v>38</v>
      </c>
      <c s="23" t="s">
        <v>611</v>
      </c>
      <c s="23" t="s">
        <v>612</v>
      </c>
      <c s="18" t="s">
        <v>40</v>
      </c>
      <c s="24" t="s">
        <v>613</v>
      </c>
      <c s="25" t="s">
        <v>121</v>
      </c>
      <c s="26">
        <v>51.55</v>
      </c>
      <c s="27">
        <v>0</v>
      </c>
      <c s="27">
        <f>ROUND(ROUND(H203,2)*ROUND(G203,3),2)</f>
      </c>
      <c r="O203">
        <f>(I203*21)/100</f>
      </c>
      <c t="s">
        <v>16</v>
      </c>
    </row>
    <row r="204" spans="1:5" ht="12.75">
      <c r="A204" s="28" t="s">
        <v>43</v>
      </c>
      <c r="E204" s="29" t="s">
        <v>40</v>
      </c>
    </row>
    <row r="205" spans="1:5" ht="12.75">
      <c r="A205" s="30" t="s">
        <v>45</v>
      </c>
      <c r="E205" s="31" t="s">
        <v>614</v>
      </c>
    </row>
    <row r="206" spans="1:5" ht="204">
      <c r="A206" t="s">
        <v>46</v>
      </c>
      <c r="E206" s="29" t="s">
        <v>615</v>
      </c>
    </row>
    <row r="207" spans="1:16" ht="25.5">
      <c r="A207" s="18" t="s">
        <v>38</v>
      </c>
      <c s="23" t="s">
        <v>616</v>
      </c>
      <c s="23" t="s">
        <v>617</v>
      </c>
      <c s="18" t="s">
        <v>40</v>
      </c>
      <c s="24" t="s">
        <v>618</v>
      </c>
      <c s="25" t="s">
        <v>121</v>
      </c>
      <c s="26">
        <v>883.76</v>
      </c>
      <c s="27">
        <v>0</v>
      </c>
      <c s="27">
        <f>ROUND(ROUND(H207,2)*ROUND(G207,3),2)</f>
      </c>
      <c r="O207">
        <f>(I207*21)/100</f>
      </c>
      <c t="s">
        <v>16</v>
      </c>
    </row>
    <row r="208" spans="1:5" ht="12.75">
      <c r="A208" s="28" t="s">
        <v>43</v>
      </c>
      <c r="E208" s="29" t="s">
        <v>40</v>
      </c>
    </row>
    <row r="209" spans="1:5" ht="51">
      <c r="A209" s="30" t="s">
        <v>45</v>
      </c>
      <c r="E209" s="31" t="s">
        <v>619</v>
      </c>
    </row>
    <row r="210" spans="1:5" ht="204">
      <c r="A210" t="s">
        <v>46</v>
      </c>
      <c r="E210" s="29" t="s">
        <v>620</v>
      </c>
    </row>
    <row r="211" spans="1:16" ht="12.75">
      <c r="A211" s="18" t="s">
        <v>38</v>
      </c>
      <c s="23" t="s">
        <v>621</v>
      </c>
      <c s="23" t="s">
        <v>622</v>
      </c>
      <c s="18" t="s">
        <v>40</v>
      </c>
      <c s="24" t="s">
        <v>623</v>
      </c>
      <c s="25" t="s">
        <v>121</v>
      </c>
      <c s="26">
        <v>309.2</v>
      </c>
      <c s="27">
        <v>0</v>
      </c>
      <c s="27">
        <f>ROUND(ROUND(H211,2)*ROUND(G211,3),2)</f>
      </c>
      <c r="O211">
        <f>(I211*21)/100</f>
      </c>
      <c t="s">
        <v>16</v>
      </c>
    </row>
    <row r="212" spans="1:5" ht="12.75">
      <c r="A212" s="28" t="s">
        <v>43</v>
      </c>
      <c r="E212" s="29" t="s">
        <v>624</v>
      </c>
    </row>
    <row r="213" spans="1:5" ht="12.75">
      <c r="A213" s="30" t="s">
        <v>45</v>
      </c>
      <c r="E213" s="31" t="s">
        <v>625</v>
      </c>
    </row>
    <row r="214" spans="1:5" ht="38.25">
      <c r="A214" t="s">
        <v>46</v>
      </c>
      <c r="E214" s="29" t="s">
        <v>626</v>
      </c>
    </row>
    <row r="215" spans="1:16" ht="12.75">
      <c r="A215" s="18" t="s">
        <v>38</v>
      </c>
      <c s="23" t="s">
        <v>627</v>
      </c>
      <c s="23" t="s">
        <v>628</v>
      </c>
      <c s="18" t="s">
        <v>40</v>
      </c>
      <c s="24" t="s">
        <v>629</v>
      </c>
      <c s="25" t="s">
        <v>121</v>
      </c>
      <c s="26">
        <v>207.88</v>
      </c>
      <c s="27">
        <v>0</v>
      </c>
      <c s="27">
        <f>ROUND(ROUND(H215,2)*ROUND(G215,3),2)</f>
      </c>
      <c r="O215">
        <f>(I215*21)/100</f>
      </c>
      <c t="s">
        <v>16</v>
      </c>
    </row>
    <row r="216" spans="1:5" ht="12.75">
      <c r="A216" s="28" t="s">
        <v>43</v>
      </c>
      <c r="E216" s="29" t="s">
        <v>630</v>
      </c>
    </row>
    <row r="217" spans="1:5" ht="38.25">
      <c r="A217" s="30" t="s">
        <v>45</v>
      </c>
      <c r="E217" s="31" t="s">
        <v>631</v>
      </c>
    </row>
    <row r="218" spans="1:5" ht="38.25">
      <c r="A218" t="s">
        <v>46</v>
      </c>
      <c r="E218" s="29" t="s">
        <v>626</v>
      </c>
    </row>
    <row r="219" spans="1:16" ht="12.75">
      <c r="A219" s="18" t="s">
        <v>38</v>
      </c>
      <c s="23" t="s">
        <v>632</v>
      </c>
      <c s="23" t="s">
        <v>633</v>
      </c>
      <c s="18" t="s">
        <v>40</v>
      </c>
      <c s="24" t="s">
        <v>634</v>
      </c>
      <c s="25" t="s">
        <v>121</v>
      </c>
      <c s="26">
        <v>247.34</v>
      </c>
      <c s="27">
        <v>0</v>
      </c>
      <c s="27">
        <f>ROUND(ROUND(H219,2)*ROUND(G219,3),2)</f>
      </c>
      <c r="O219">
        <f>(I219*21)/100</f>
      </c>
      <c t="s">
        <v>16</v>
      </c>
    </row>
    <row r="220" spans="1:5" ht="12.75">
      <c r="A220" s="28" t="s">
        <v>43</v>
      </c>
      <c r="E220" s="29" t="s">
        <v>40</v>
      </c>
    </row>
    <row r="221" spans="1:5" ht="12.75">
      <c r="A221" s="30" t="s">
        <v>45</v>
      </c>
      <c r="E221" s="31" t="s">
        <v>635</v>
      </c>
    </row>
    <row r="222" spans="1:5" ht="51">
      <c r="A222" t="s">
        <v>46</v>
      </c>
      <c r="E222" s="29" t="s">
        <v>636</v>
      </c>
    </row>
    <row r="223" spans="1:16" ht="12.75">
      <c r="A223" s="18" t="s">
        <v>38</v>
      </c>
      <c s="23" t="s">
        <v>637</v>
      </c>
      <c s="23" t="s">
        <v>638</v>
      </c>
      <c s="18" t="s">
        <v>22</v>
      </c>
      <c s="24" t="s">
        <v>639</v>
      </c>
      <c s="25" t="s">
        <v>121</v>
      </c>
      <c s="26">
        <v>252.34</v>
      </c>
      <c s="27">
        <v>0</v>
      </c>
      <c s="27">
        <f>ROUND(ROUND(H223,2)*ROUND(G223,3),2)</f>
      </c>
      <c r="O223">
        <f>(I223*21)/100</f>
      </c>
      <c t="s">
        <v>16</v>
      </c>
    </row>
    <row r="224" spans="1:5" ht="12.75">
      <c r="A224" s="28" t="s">
        <v>43</v>
      </c>
      <c r="E224" s="29" t="s">
        <v>40</v>
      </c>
    </row>
    <row r="225" spans="1:5" ht="25.5">
      <c r="A225" s="30" t="s">
        <v>45</v>
      </c>
      <c r="E225" s="31" t="s">
        <v>640</v>
      </c>
    </row>
    <row r="226" spans="1:5" ht="51">
      <c r="A226" t="s">
        <v>46</v>
      </c>
      <c r="E226" s="29" t="s">
        <v>636</v>
      </c>
    </row>
    <row r="227" spans="1:16" ht="12.75">
      <c r="A227" s="18" t="s">
        <v>38</v>
      </c>
      <c s="23" t="s">
        <v>641</v>
      </c>
      <c s="23" t="s">
        <v>638</v>
      </c>
      <c s="18" t="s">
        <v>16</v>
      </c>
      <c s="24" t="s">
        <v>639</v>
      </c>
      <c s="25" t="s">
        <v>121</v>
      </c>
      <c s="26">
        <v>72.816</v>
      </c>
      <c s="27">
        <v>0</v>
      </c>
      <c s="27">
        <f>ROUND(ROUND(H227,2)*ROUND(G227,3),2)</f>
      </c>
      <c r="O227">
        <f>(I227*21)/100</f>
      </c>
      <c t="s">
        <v>16</v>
      </c>
    </row>
    <row r="228" spans="1:5" ht="12.75">
      <c r="A228" s="28" t="s">
        <v>43</v>
      </c>
      <c r="E228" s="29" t="s">
        <v>40</v>
      </c>
    </row>
    <row r="229" spans="1:5" ht="12.75">
      <c r="A229" s="30" t="s">
        <v>45</v>
      </c>
      <c r="E229" s="31" t="s">
        <v>642</v>
      </c>
    </row>
    <row r="230" spans="1:5" ht="51">
      <c r="A230" t="s">
        <v>46</v>
      </c>
      <c r="E230" s="29" t="s">
        <v>636</v>
      </c>
    </row>
    <row r="231" spans="1:16" ht="12.75">
      <c r="A231" s="18" t="s">
        <v>38</v>
      </c>
      <c s="23" t="s">
        <v>643</v>
      </c>
      <c s="23" t="s">
        <v>644</v>
      </c>
      <c s="18" t="s">
        <v>40</v>
      </c>
      <c s="24" t="s">
        <v>645</v>
      </c>
      <c s="25" t="s">
        <v>121</v>
      </c>
      <c s="26">
        <v>61.86</v>
      </c>
      <c s="27">
        <v>0</v>
      </c>
      <c s="27">
        <f>ROUND(ROUND(H231,2)*ROUND(G231,3),2)</f>
      </c>
      <c r="O231">
        <f>(I231*21)/100</f>
      </c>
      <c t="s">
        <v>16</v>
      </c>
    </row>
    <row r="232" spans="1:5" ht="12.75">
      <c r="A232" s="28" t="s">
        <v>43</v>
      </c>
      <c r="E232" s="29" t="s">
        <v>40</v>
      </c>
    </row>
    <row r="233" spans="1:5" ht="12.75">
      <c r="A233" s="30" t="s">
        <v>45</v>
      </c>
      <c r="E233" s="31" t="s">
        <v>646</v>
      </c>
    </row>
    <row r="234" spans="1:5" ht="51">
      <c r="A234" t="s">
        <v>46</v>
      </c>
      <c r="E234" s="29" t="s">
        <v>636</v>
      </c>
    </row>
    <row r="235" spans="1:18" ht="12.75" customHeight="1">
      <c r="A235" s="5" t="s">
        <v>36</v>
      </c>
      <c s="5"/>
      <c s="35" t="s">
        <v>80</v>
      </c>
      <c s="5"/>
      <c s="21" t="s">
        <v>647</v>
      </c>
      <c s="5"/>
      <c s="5"/>
      <c s="5"/>
      <c s="36">
        <f>0+Q235</f>
      </c>
      <c r="O235">
        <f>0+R235</f>
      </c>
      <c r="Q235">
        <f>0+I236+I240+I244</f>
      </c>
      <c>
        <f>0+O236+O240+O244</f>
      </c>
    </row>
    <row r="236" spans="1:16" ht="12.75">
      <c r="A236" s="18" t="s">
        <v>38</v>
      </c>
      <c s="23" t="s">
        <v>648</v>
      </c>
      <c s="23" t="s">
        <v>649</v>
      </c>
      <c s="18" t="s">
        <v>40</v>
      </c>
      <c s="24" t="s">
        <v>650</v>
      </c>
      <c s="25" t="s">
        <v>151</v>
      </c>
      <c s="26">
        <v>3</v>
      </c>
      <c s="27">
        <v>0</v>
      </c>
      <c s="27">
        <f>ROUND(ROUND(H236,2)*ROUND(G236,3),2)</f>
      </c>
      <c r="O236">
        <f>(I236*21)/100</f>
      </c>
      <c t="s">
        <v>16</v>
      </c>
    </row>
    <row r="237" spans="1:5" ht="12.75">
      <c r="A237" s="28" t="s">
        <v>43</v>
      </c>
      <c r="E237" s="29" t="s">
        <v>40</v>
      </c>
    </row>
    <row r="238" spans="1:5" ht="25.5">
      <c r="A238" s="30" t="s">
        <v>45</v>
      </c>
      <c r="E238" s="31" t="s">
        <v>651</v>
      </c>
    </row>
    <row r="239" spans="1:5" ht="242.25">
      <c r="A239" t="s">
        <v>46</v>
      </c>
      <c r="E239" s="29" t="s">
        <v>652</v>
      </c>
    </row>
    <row r="240" spans="1:16" ht="12.75">
      <c r="A240" s="18" t="s">
        <v>38</v>
      </c>
      <c s="23" t="s">
        <v>653</v>
      </c>
      <c s="23" t="s">
        <v>654</v>
      </c>
      <c s="18" t="s">
        <v>40</v>
      </c>
      <c s="24" t="s">
        <v>655</v>
      </c>
      <c s="25" t="s">
        <v>151</v>
      </c>
      <c s="26">
        <v>54.4</v>
      </c>
      <c s="27">
        <v>0</v>
      </c>
      <c s="27">
        <f>ROUND(ROUND(H240,2)*ROUND(G240,3),2)</f>
      </c>
      <c r="O240">
        <f>(I240*21)/100</f>
      </c>
      <c t="s">
        <v>16</v>
      </c>
    </row>
    <row r="241" spans="1:5" ht="12.75">
      <c r="A241" s="28" t="s">
        <v>43</v>
      </c>
      <c r="E241" s="29" t="s">
        <v>656</v>
      </c>
    </row>
    <row r="242" spans="1:5" ht="25.5">
      <c r="A242" s="30" t="s">
        <v>45</v>
      </c>
      <c r="E242" s="31" t="s">
        <v>657</v>
      </c>
    </row>
    <row r="243" spans="1:5" ht="242.25">
      <c r="A243" t="s">
        <v>46</v>
      </c>
      <c r="E243" s="29" t="s">
        <v>652</v>
      </c>
    </row>
    <row r="244" spans="1:16" ht="12.75">
      <c r="A244" s="18" t="s">
        <v>38</v>
      </c>
      <c s="23" t="s">
        <v>658</v>
      </c>
      <c s="23" t="s">
        <v>659</v>
      </c>
      <c s="18" t="s">
        <v>40</v>
      </c>
      <c s="24" t="s">
        <v>660</v>
      </c>
      <c s="25" t="s">
        <v>151</v>
      </c>
      <c s="26">
        <v>218</v>
      </c>
      <c s="27">
        <v>0</v>
      </c>
      <c s="27">
        <f>ROUND(ROUND(H244,2)*ROUND(G244,3),2)</f>
      </c>
      <c r="O244">
        <f>(I244*21)/100</f>
      </c>
      <c t="s">
        <v>16</v>
      </c>
    </row>
    <row r="245" spans="1:5" ht="12.75">
      <c r="A245" s="28" t="s">
        <v>43</v>
      </c>
      <c r="E245" s="29" t="s">
        <v>661</v>
      </c>
    </row>
    <row r="246" spans="1:5" ht="12.75">
      <c r="A246" s="30" t="s">
        <v>45</v>
      </c>
      <c r="E246" s="31" t="s">
        <v>662</v>
      </c>
    </row>
    <row r="247" spans="1:5" ht="242.25">
      <c r="A247" t="s">
        <v>46</v>
      </c>
      <c r="E247" s="29" t="s">
        <v>663</v>
      </c>
    </row>
    <row r="248" spans="1:18" ht="12.75" customHeight="1">
      <c r="A248" s="5" t="s">
        <v>36</v>
      </c>
      <c s="5"/>
      <c s="35" t="s">
        <v>33</v>
      </c>
      <c s="5"/>
      <c s="21" t="s">
        <v>245</v>
      </c>
      <c s="5"/>
      <c s="5"/>
      <c s="5"/>
      <c s="36">
        <f>0+Q248</f>
      </c>
      <c r="O248">
        <f>0+R248</f>
      </c>
      <c r="Q248">
        <f>0+I249+I253+I257+I261+I265+I269+I273+I277+I281+I285+I289+I293+I297+I301+I305+I309</f>
      </c>
      <c>
        <f>0+O249+O253+O257+O261+O265+O269+O273+O277+O281+O285+O289+O293+O297+O301+O305+O309</f>
      </c>
    </row>
    <row r="249" spans="1:16" ht="12.75">
      <c r="A249" s="18" t="s">
        <v>38</v>
      </c>
      <c s="23" t="s">
        <v>664</v>
      </c>
      <c s="23" t="s">
        <v>665</v>
      </c>
      <c s="18" t="s">
        <v>40</v>
      </c>
      <c s="24" t="s">
        <v>666</v>
      </c>
      <c s="25" t="s">
        <v>151</v>
      </c>
      <c s="26">
        <v>102.57</v>
      </c>
      <c s="27">
        <v>0</v>
      </c>
      <c s="27">
        <f>ROUND(ROUND(H249,2)*ROUND(G249,3),2)</f>
      </c>
      <c r="O249">
        <f>(I249*21)/100</f>
      </c>
      <c t="s">
        <v>16</v>
      </c>
    </row>
    <row r="250" spans="1:5" ht="12.75">
      <c r="A250" s="28" t="s">
        <v>43</v>
      </c>
      <c r="E250" s="29" t="s">
        <v>40</v>
      </c>
    </row>
    <row r="251" spans="1:5" ht="12.75">
      <c r="A251" s="30" t="s">
        <v>45</v>
      </c>
      <c r="E251" s="31" t="s">
        <v>667</v>
      </c>
    </row>
    <row r="252" spans="1:5" ht="63.75">
      <c r="A252" t="s">
        <v>46</v>
      </c>
      <c r="E252" s="29" t="s">
        <v>668</v>
      </c>
    </row>
    <row r="253" spans="1:16" ht="25.5">
      <c r="A253" s="18" t="s">
        <v>38</v>
      </c>
      <c s="23" t="s">
        <v>669</v>
      </c>
      <c s="23" t="s">
        <v>670</v>
      </c>
      <c s="18" t="s">
        <v>40</v>
      </c>
      <c s="24" t="s">
        <v>671</v>
      </c>
      <c s="25" t="s">
        <v>151</v>
      </c>
      <c s="26">
        <v>104</v>
      </c>
      <c s="27">
        <v>0</v>
      </c>
      <c s="27">
        <f>ROUND(ROUND(H253,2)*ROUND(G253,3),2)</f>
      </c>
      <c r="O253">
        <f>(I253*21)/100</f>
      </c>
      <c t="s">
        <v>16</v>
      </c>
    </row>
    <row r="254" spans="1:5" ht="12.75">
      <c r="A254" s="28" t="s">
        <v>43</v>
      </c>
      <c r="E254" s="29" t="s">
        <v>40</v>
      </c>
    </row>
    <row r="255" spans="1:5" ht="12.75">
      <c r="A255" s="30" t="s">
        <v>45</v>
      </c>
      <c r="E255" s="31" t="s">
        <v>672</v>
      </c>
    </row>
    <row r="256" spans="1:5" ht="114.75">
      <c r="A256" t="s">
        <v>46</v>
      </c>
      <c r="E256" s="29" t="s">
        <v>673</v>
      </c>
    </row>
    <row r="257" spans="1:16" ht="12.75">
      <c r="A257" s="18" t="s">
        <v>38</v>
      </c>
      <c s="23" t="s">
        <v>674</v>
      </c>
      <c s="23" t="s">
        <v>675</v>
      </c>
      <c s="18" t="s">
        <v>40</v>
      </c>
      <c s="24" t="s">
        <v>676</v>
      </c>
      <c s="25" t="s">
        <v>151</v>
      </c>
      <c s="26">
        <v>104</v>
      </c>
      <c s="27">
        <v>0</v>
      </c>
      <c s="27">
        <f>ROUND(ROUND(H257,2)*ROUND(G257,3),2)</f>
      </c>
      <c r="O257">
        <f>(I257*21)/100</f>
      </c>
      <c t="s">
        <v>16</v>
      </c>
    </row>
    <row r="258" spans="1:5" ht="12.75">
      <c r="A258" s="28" t="s">
        <v>43</v>
      </c>
      <c r="E258" s="29" t="s">
        <v>40</v>
      </c>
    </row>
    <row r="259" spans="1:5" ht="12.75">
      <c r="A259" s="30" t="s">
        <v>45</v>
      </c>
      <c r="E259" s="31" t="s">
        <v>677</v>
      </c>
    </row>
    <row r="260" spans="1:5" ht="114.75">
      <c r="A260" t="s">
        <v>46</v>
      </c>
      <c r="E260" s="29" t="s">
        <v>673</v>
      </c>
    </row>
    <row r="261" spans="1:16" ht="25.5">
      <c r="A261" s="18" t="s">
        <v>38</v>
      </c>
      <c s="23" t="s">
        <v>678</v>
      </c>
      <c s="23" t="s">
        <v>404</v>
      </c>
      <c s="18" t="s">
        <v>40</v>
      </c>
      <c s="24" t="s">
        <v>405</v>
      </c>
      <c s="25" t="s">
        <v>126</v>
      </c>
      <c s="26">
        <v>6</v>
      </c>
      <c s="27">
        <v>0</v>
      </c>
      <c s="27">
        <f>ROUND(ROUND(H261,2)*ROUND(G261,3),2)</f>
      </c>
      <c r="O261">
        <f>(I261*21)/100</f>
      </c>
      <c t="s">
        <v>16</v>
      </c>
    </row>
    <row r="262" spans="1:5" ht="12.75">
      <c r="A262" s="28" t="s">
        <v>43</v>
      </c>
      <c r="E262" s="29" t="s">
        <v>40</v>
      </c>
    </row>
    <row r="263" spans="1:5" ht="12.75">
      <c r="A263" s="30" t="s">
        <v>45</v>
      </c>
      <c r="E263" s="31" t="s">
        <v>679</v>
      </c>
    </row>
    <row r="264" spans="1:5" ht="51">
      <c r="A264" t="s">
        <v>46</v>
      </c>
      <c r="E264" s="29" t="s">
        <v>407</v>
      </c>
    </row>
    <row r="265" spans="1:16" ht="12.75">
      <c r="A265" s="18" t="s">
        <v>38</v>
      </c>
      <c s="23" t="s">
        <v>680</v>
      </c>
      <c s="23" t="s">
        <v>408</v>
      </c>
      <c s="18" t="s">
        <v>40</v>
      </c>
      <c s="24" t="s">
        <v>409</v>
      </c>
      <c s="25" t="s">
        <v>126</v>
      </c>
      <c s="26">
        <v>6</v>
      </c>
      <c s="27">
        <v>0</v>
      </c>
      <c s="27">
        <f>ROUND(ROUND(H265,2)*ROUND(G265,3),2)</f>
      </c>
      <c r="O265">
        <f>(I265*21)/100</f>
      </c>
      <c t="s">
        <v>16</v>
      </c>
    </row>
    <row r="266" spans="1:5" ht="12.75">
      <c r="A266" s="28" t="s">
        <v>43</v>
      </c>
      <c r="E266" s="29" t="s">
        <v>40</v>
      </c>
    </row>
    <row r="267" spans="1:5" ht="12.75">
      <c r="A267" s="30" t="s">
        <v>45</v>
      </c>
      <c r="E267" s="31" t="s">
        <v>679</v>
      </c>
    </row>
    <row r="268" spans="1:5" ht="12.75">
      <c r="A268" t="s">
        <v>46</v>
      </c>
      <c r="E268" s="29" t="s">
        <v>410</v>
      </c>
    </row>
    <row r="269" spans="1:16" ht="12.75">
      <c r="A269" s="18" t="s">
        <v>38</v>
      </c>
      <c s="23" t="s">
        <v>681</v>
      </c>
      <c s="23" t="s">
        <v>682</v>
      </c>
      <c s="18" t="s">
        <v>40</v>
      </c>
      <c s="24" t="s">
        <v>683</v>
      </c>
      <c s="25" t="s">
        <v>126</v>
      </c>
      <c s="26">
        <v>8</v>
      </c>
      <c s="27">
        <v>0</v>
      </c>
      <c s="27">
        <f>ROUND(ROUND(H269,2)*ROUND(G269,3),2)</f>
      </c>
      <c r="O269">
        <f>(I269*21)/100</f>
      </c>
      <c t="s">
        <v>16</v>
      </c>
    </row>
    <row r="270" spans="1:5" ht="12.75">
      <c r="A270" s="28" t="s">
        <v>43</v>
      </c>
      <c r="E270" s="29" t="s">
        <v>40</v>
      </c>
    </row>
    <row r="271" spans="1:5" ht="12.75">
      <c r="A271" s="30" t="s">
        <v>45</v>
      </c>
      <c r="E271" s="31" t="s">
        <v>684</v>
      </c>
    </row>
    <row r="272" spans="1:5" ht="38.25">
      <c r="A272" t="s">
        <v>46</v>
      </c>
      <c r="E272" s="29" t="s">
        <v>685</v>
      </c>
    </row>
    <row r="273" spans="1:16" ht="12.75">
      <c r="A273" s="18" t="s">
        <v>38</v>
      </c>
      <c s="23" t="s">
        <v>686</v>
      </c>
      <c s="23" t="s">
        <v>687</v>
      </c>
      <c s="18" t="s">
        <v>40</v>
      </c>
      <c s="24" t="s">
        <v>688</v>
      </c>
      <c s="25" t="s">
        <v>126</v>
      </c>
      <c s="26">
        <v>2</v>
      </c>
      <c s="27">
        <v>0</v>
      </c>
      <c s="27">
        <f>ROUND(ROUND(H273,2)*ROUND(G273,3),2)</f>
      </c>
      <c r="O273">
        <f>(I273*21)/100</f>
      </c>
      <c t="s">
        <v>16</v>
      </c>
    </row>
    <row r="274" spans="1:5" ht="12.75">
      <c r="A274" s="28" t="s">
        <v>43</v>
      </c>
      <c r="E274" s="29" t="s">
        <v>40</v>
      </c>
    </row>
    <row r="275" spans="1:5" ht="12.75">
      <c r="A275" s="30" t="s">
        <v>45</v>
      </c>
      <c r="E275" s="31" t="s">
        <v>256</v>
      </c>
    </row>
    <row r="276" spans="1:5" ht="25.5">
      <c r="A276" t="s">
        <v>46</v>
      </c>
      <c r="E276" s="29" t="s">
        <v>689</v>
      </c>
    </row>
    <row r="277" spans="1:16" ht="25.5">
      <c r="A277" s="18" t="s">
        <v>38</v>
      </c>
      <c s="23" t="s">
        <v>690</v>
      </c>
      <c s="23" t="s">
        <v>691</v>
      </c>
      <c s="18" t="s">
        <v>40</v>
      </c>
      <c s="24" t="s">
        <v>692</v>
      </c>
      <c s="25" t="s">
        <v>126</v>
      </c>
      <c s="26">
        <v>2</v>
      </c>
      <c s="27">
        <v>0</v>
      </c>
      <c s="27">
        <f>ROUND(ROUND(H277,2)*ROUND(G277,3),2)</f>
      </c>
      <c r="O277">
        <f>(I277*21)/100</f>
      </c>
      <c t="s">
        <v>16</v>
      </c>
    </row>
    <row r="278" spans="1:5" ht="12.75">
      <c r="A278" s="28" t="s">
        <v>43</v>
      </c>
      <c r="E278" s="29" t="s">
        <v>40</v>
      </c>
    </row>
    <row r="279" spans="1:5" ht="12.75">
      <c r="A279" s="30" t="s">
        <v>45</v>
      </c>
      <c r="E279" s="31" t="s">
        <v>693</v>
      </c>
    </row>
    <row r="280" spans="1:5" ht="25.5">
      <c r="A280" t="s">
        <v>46</v>
      </c>
      <c r="E280" s="29" t="s">
        <v>694</v>
      </c>
    </row>
    <row r="281" spans="1:16" ht="12.75">
      <c r="A281" s="18" t="s">
        <v>38</v>
      </c>
      <c s="23" t="s">
        <v>695</v>
      </c>
      <c s="23" t="s">
        <v>696</v>
      </c>
      <c s="18" t="s">
        <v>40</v>
      </c>
      <c s="24" t="s">
        <v>697</v>
      </c>
      <c s="25" t="s">
        <v>151</v>
      </c>
      <c s="26">
        <v>57.96</v>
      </c>
      <c s="27">
        <v>0</v>
      </c>
      <c s="27">
        <f>ROUND(ROUND(H281,2)*ROUND(G281,3),2)</f>
      </c>
      <c r="O281">
        <f>(I281*21)/100</f>
      </c>
      <c t="s">
        <v>16</v>
      </c>
    </row>
    <row r="282" spans="1:5" ht="12.75">
      <c r="A282" s="28" t="s">
        <v>43</v>
      </c>
      <c r="E282" s="29" t="s">
        <v>698</v>
      </c>
    </row>
    <row r="283" spans="1:5" ht="63.75">
      <c r="A283" s="30" t="s">
        <v>45</v>
      </c>
      <c r="E283" s="31" t="s">
        <v>699</v>
      </c>
    </row>
    <row r="284" spans="1:5" ht="51">
      <c r="A284" t="s">
        <v>46</v>
      </c>
      <c r="E284" s="29" t="s">
        <v>700</v>
      </c>
    </row>
    <row r="285" spans="1:16" ht="12.75">
      <c r="A285" s="18" t="s">
        <v>38</v>
      </c>
      <c s="23" t="s">
        <v>701</v>
      </c>
      <c s="23" t="s">
        <v>702</v>
      </c>
      <c s="18" t="s">
        <v>40</v>
      </c>
      <c s="24" t="s">
        <v>703</v>
      </c>
      <c s="25" t="s">
        <v>151</v>
      </c>
      <c s="26">
        <v>13</v>
      </c>
      <c s="27">
        <v>0</v>
      </c>
      <c s="27">
        <f>ROUND(ROUND(H285,2)*ROUND(G285,3),2)</f>
      </c>
      <c r="O285">
        <f>(I285*21)/100</f>
      </c>
      <c t="s">
        <v>16</v>
      </c>
    </row>
    <row r="286" spans="1:5" ht="12.75">
      <c r="A286" s="28" t="s">
        <v>43</v>
      </c>
      <c r="E286" s="29" t="s">
        <v>698</v>
      </c>
    </row>
    <row r="287" spans="1:5" ht="12.75">
      <c r="A287" s="30" t="s">
        <v>45</v>
      </c>
      <c r="E287" s="31" t="s">
        <v>704</v>
      </c>
    </row>
    <row r="288" spans="1:5" ht="51">
      <c r="A288" t="s">
        <v>46</v>
      </c>
      <c r="E288" s="29" t="s">
        <v>700</v>
      </c>
    </row>
    <row r="289" spans="1:16" ht="12.75">
      <c r="A289" s="18" t="s">
        <v>38</v>
      </c>
      <c s="23" t="s">
        <v>705</v>
      </c>
      <c s="23" t="s">
        <v>706</v>
      </c>
      <c s="18" t="s">
        <v>40</v>
      </c>
      <c s="24" t="s">
        <v>707</v>
      </c>
      <c s="25" t="s">
        <v>151</v>
      </c>
      <c s="26">
        <v>215.2</v>
      </c>
      <c s="27">
        <v>0</v>
      </c>
      <c s="27">
        <f>ROUND(ROUND(H289,2)*ROUND(G289,3),2)</f>
      </c>
      <c r="O289">
        <f>(I289*21)/100</f>
      </c>
      <c t="s">
        <v>16</v>
      </c>
    </row>
    <row r="290" spans="1:5" ht="12.75">
      <c r="A290" s="28" t="s">
        <v>43</v>
      </c>
      <c r="E290" s="29" t="s">
        <v>40</v>
      </c>
    </row>
    <row r="291" spans="1:5" ht="12.75">
      <c r="A291" s="30" t="s">
        <v>45</v>
      </c>
      <c r="E291" s="31" t="s">
        <v>708</v>
      </c>
    </row>
    <row r="292" spans="1:5" ht="38.25">
      <c r="A292" t="s">
        <v>46</v>
      </c>
      <c r="E292" s="29" t="s">
        <v>709</v>
      </c>
    </row>
    <row r="293" spans="1:16" ht="12.75">
      <c r="A293" s="18" t="s">
        <v>38</v>
      </c>
      <c s="23" t="s">
        <v>710</v>
      </c>
      <c s="23" t="s">
        <v>711</v>
      </c>
      <c s="18" t="s">
        <v>40</v>
      </c>
      <c s="24" t="s">
        <v>712</v>
      </c>
      <c s="25" t="s">
        <v>151</v>
      </c>
      <c s="26">
        <v>20.4</v>
      </c>
      <c s="27">
        <v>0</v>
      </c>
      <c s="27">
        <f>ROUND(ROUND(H293,2)*ROUND(G293,3),2)</f>
      </c>
      <c r="O293">
        <f>(I293*21)/100</f>
      </c>
      <c t="s">
        <v>16</v>
      </c>
    </row>
    <row r="294" spans="1:5" ht="12.75">
      <c r="A294" s="28" t="s">
        <v>43</v>
      </c>
      <c r="E294" s="29" t="s">
        <v>713</v>
      </c>
    </row>
    <row r="295" spans="1:5" ht="12.75">
      <c r="A295" s="30" t="s">
        <v>45</v>
      </c>
      <c r="E295" s="31" t="s">
        <v>714</v>
      </c>
    </row>
    <row r="296" spans="1:5" ht="280.5">
      <c r="A296" t="s">
        <v>46</v>
      </c>
      <c r="E296" s="29" t="s">
        <v>715</v>
      </c>
    </row>
    <row r="297" spans="1:16" ht="12.75">
      <c r="A297" s="18" t="s">
        <v>38</v>
      </c>
      <c s="23" t="s">
        <v>716</v>
      </c>
      <c s="23" t="s">
        <v>717</v>
      </c>
      <c s="18" t="s">
        <v>40</v>
      </c>
      <c s="24" t="s">
        <v>718</v>
      </c>
      <c s="25" t="s">
        <v>126</v>
      </c>
      <c s="26">
        <v>12</v>
      </c>
      <c s="27">
        <v>0</v>
      </c>
      <c s="27">
        <f>ROUND(ROUND(H297,2)*ROUND(G297,3),2)</f>
      </c>
      <c r="O297">
        <f>(I297*21)/100</f>
      </c>
      <c t="s">
        <v>16</v>
      </c>
    </row>
    <row r="298" spans="1:5" ht="12.75">
      <c r="A298" s="28" t="s">
        <v>43</v>
      </c>
      <c r="E298" s="29" t="s">
        <v>719</v>
      </c>
    </row>
    <row r="299" spans="1:5" ht="12.75">
      <c r="A299" s="30" t="s">
        <v>45</v>
      </c>
      <c r="E299" s="31" t="s">
        <v>720</v>
      </c>
    </row>
    <row r="300" spans="1:5" ht="267.75">
      <c r="A300" t="s">
        <v>46</v>
      </c>
      <c r="E300" s="29" t="s">
        <v>721</v>
      </c>
    </row>
    <row r="301" spans="1:16" ht="12.75">
      <c r="A301" s="18" t="s">
        <v>38</v>
      </c>
      <c s="23" t="s">
        <v>722</v>
      </c>
      <c s="23" t="s">
        <v>723</v>
      </c>
      <c s="18" t="s">
        <v>40</v>
      </c>
      <c s="24" t="s">
        <v>724</v>
      </c>
      <c s="25" t="s">
        <v>126</v>
      </c>
      <c s="26">
        <v>14</v>
      </c>
      <c s="27">
        <v>0</v>
      </c>
      <c s="27">
        <f>ROUND(ROUND(H301,2)*ROUND(G301,3),2)</f>
      </c>
      <c r="O301">
        <f>(I301*21)/100</f>
      </c>
      <c t="s">
        <v>16</v>
      </c>
    </row>
    <row r="302" spans="1:5" ht="12.75">
      <c r="A302" s="28" t="s">
        <v>43</v>
      </c>
      <c r="E302" s="29" t="s">
        <v>725</v>
      </c>
    </row>
    <row r="303" spans="1:5" ht="12.75">
      <c r="A303" s="30" t="s">
        <v>45</v>
      </c>
      <c r="E303" s="31" t="s">
        <v>726</v>
      </c>
    </row>
    <row r="304" spans="1:5" ht="267.75">
      <c r="A304" t="s">
        <v>46</v>
      </c>
      <c r="E304" s="29" t="s">
        <v>727</v>
      </c>
    </row>
    <row r="305" spans="1:16" ht="12.75">
      <c r="A305" s="18" t="s">
        <v>38</v>
      </c>
      <c s="23" t="s">
        <v>728</v>
      </c>
      <c s="23" t="s">
        <v>729</v>
      </c>
      <c s="18" t="s">
        <v>40</v>
      </c>
      <c s="24" t="s">
        <v>730</v>
      </c>
      <c s="25" t="s">
        <v>121</v>
      </c>
      <c s="26">
        <v>110.4</v>
      </c>
      <c s="27">
        <v>0</v>
      </c>
      <c s="27">
        <f>ROUND(ROUND(H305,2)*ROUND(G305,3),2)</f>
      </c>
      <c r="O305">
        <f>(I305*21)/100</f>
      </c>
      <c t="s">
        <v>16</v>
      </c>
    </row>
    <row r="306" spans="1:5" ht="12.75">
      <c r="A306" s="28" t="s">
        <v>43</v>
      </c>
      <c r="E306" s="29" t="s">
        <v>731</v>
      </c>
    </row>
    <row r="307" spans="1:5" ht="25.5">
      <c r="A307" s="30" t="s">
        <v>45</v>
      </c>
      <c r="E307" s="31" t="s">
        <v>732</v>
      </c>
    </row>
    <row r="308" spans="1:5" ht="25.5">
      <c r="A308" t="s">
        <v>46</v>
      </c>
      <c r="E308" s="29" t="s">
        <v>733</v>
      </c>
    </row>
    <row r="309" spans="1:16" ht="12.75">
      <c r="A309" s="18" t="s">
        <v>38</v>
      </c>
      <c s="23" t="s">
        <v>734</v>
      </c>
      <c s="23" t="s">
        <v>735</v>
      </c>
      <c s="18" t="s">
        <v>40</v>
      </c>
      <c s="24" t="s">
        <v>736</v>
      </c>
      <c s="25" t="s">
        <v>121</v>
      </c>
      <c s="26">
        <v>72.816</v>
      </c>
      <c s="27">
        <v>0</v>
      </c>
      <c s="27">
        <f>ROUND(ROUND(H309,2)*ROUND(G309,3),2)</f>
      </c>
      <c r="O309">
        <f>(I309*21)/100</f>
      </c>
      <c t="s">
        <v>16</v>
      </c>
    </row>
    <row r="310" spans="1:5" ht="12.75">
      <c r="A310" s="28" t="s">
        <v>43</v>
      </c>
      <c r="E310" s="29" t="s">
        <v>40</v>
      </c>
    </row>
    <row r="311" spans="1:5" ht="25.5">
      <c r="A311" s="30" t="s">
        <v>45</v>
      </c>
      <c r="E311" s="31" t="s">
        <v>737</v>
      </c>
    </row>
    <row r="312" spans="1:5" ht="25.5">
      <c r="A312" t="s">
        <v>46</v>
      </c>
      <c r="E312" s="29" t="s">
        <v>733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